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RTD\Desktop\"/>
    </mc:Choice>
  </mc:AlternateContent>
  <xr:revisionPtr revIDLastSave="0" documentId="8_{9C846242-1592-4475-9256-CB0A0C373CBD}" xr6:coauthVersionLast="47" xr6:coauthVersionMax="47" xr10:uidLastSave="{00000000-0000-0000-0000-000000000000}"/>
  <bookViews>
    <workbookView xWindow="-108" yWindow="-108" windowWidth="23256" windowHeight="12456" activeTab="2" xr2:uid="{4879FD2B-83F6-A94D-9C69-83B92FC1CD2C}"/>
  </bookViews>
  <sheets>
    <sheet name="Expenditures" sheetId="1" r:id="rId1"/>
    <sheet name="Revenue" sheetId="2" r:id="rId2"/>
    <sheet name="Capit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2" l="1"/>
  <c r="G32" i="3"/>
  <c r="G37" i="3"/>
  <c r="F14" i="3"/>
  <c r="E32" i="3"/>
  <c r="E37" i="3" s="1"/>
  <c r="I36" i="3"/>
  <c r="I37" i="3" s="1"/>
  <c r="E36" i="3"/>
  <c r="D40" i="2"/>
  <c r="C40" i="2"/>
  <c r="F39" i="2"/>
  <c r="E39" i="2"/>
  <c r="F38" i="2"/>
  <c r="E38" i="2"/>
  <c r="F37" i="2"/>
  <c r="E37" i="2"/>
  <c r="F36" i="2"/>
  <c r="E36" i="2"/>
  <c r="F35" i="2"/>
  <c r="E35" i="2"/>
  <c r="F34" i="2"/>
  <c r="E34" i="2"/>
  <c r="D32" i="2"/>
  <c r="C32" i="2"/>
  <c r="F31" i="2"/>
  <c r="E31" i="2"/>
  <c r="F30" i="2"/>
  <c r="E30" i="2"/>
  <c r="F29" i="2"/>
  <c r="E29" i="2"/>
  <c r="F28" i="2"/>
  <c r="E28" i="2"/>
  <c r="F27" i="2"/>
  <c r="E27" i="2"/>
  <c r="F26" i="2"/>
  <c r="E26" i="2"/>
  <c r="F24" i="2"/>
  <c r="E24" i="2"/>
  <c r="D22" i="2"/>
  <c r="E21" i="2"/>
  <c r="F20" i="2"/>
  <c r="E20" i="2"/>
  <c r="F19" i="2"/>
  <c r="E19" i="2"/>
  <c r="E18" i="2"/>
  <c r="C18" i="2"/>
  <c r="F18" i="2" s="1"/>
  <c r="E17" i="2"/>
  <c r="C17" i="2"/>
  <c r="F16" i="2"/>
  <c r="E16" i="2"/>
  <c r="F15" i="2"/>
  <c r="E15" i="2"/>
  <c r="F14" i="2"/>
  <c r="E14" i="2"/>
  <c r="D12" i="2"/>
  <c r="C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E4" i="2"/>
  <c r="F4" i="2" s="1"/>
  <c r="G60" i="1"/>
  <c r="B60" i="1"/>
  <c r="H60" i="1" s="1"/>
  <c r="G59" i="1"/>
  <c r="H59" i="1" s="1"/>
  <c r="D59" i="1"/>
  <c r="C59" i="1"/>
  <c r="G58" i="1"/>
  <c r="H58" i="1" s="1"/>
  <c r="D58" i="1"/>
  <c r="C58" i="1"/>
  <c r="G57" i="1"/>
  <c r="H57" i="1" s="1"/>
  <c r="D57" i="1"/>
  <c r="C57" i="1"/>
  <c r="G56" i="1"/>
  <c r="H56" i="1" s="1"/>
  <c r="D56" i="1"/>
  <c r="C56" i="1"/>
  <c r="G55" i="1"/>
  <c r="H55" i="1" s="1"/>
  <c r="D55" i="1"/>
  <c r="C55" i="1"/>
  <c r="G54" i="1"/>
  <c r="H54" i="1" s="1"/>
  <c r="D54" i="1"/>
  <c r="C54" i="1"/>
  <c r="G53" i="1"/>
  <c r="H53" i="1" s="1"/>
  <c r="D53" i="1"/>
  <c r="C53" i="1"/>
  <c r="G52" i="1"/>
  <c r="H52" i="1" s="1"/>
  <c r="D52" i="1"/>
  <c r="C52" i="1"/>
  <c r="G51" i="1"/>
  <c r="H51" i="1" s="1"/>
  <c r="D51" i="1"/>
  <c r="C51" i="1"/>
  <c r="G50" i="1"/>
  <c r="H50" i="1" s="1"/>
  <c r="D50" i="1"/>
  <c r="C50" i="1"/>
  <c r="G49" i="1"/>
  <c r="H49" i="1" s="1"/>
  <c r="G48" i="1"/>
  <c r="H48" i="1" s="1"/>
  <c r="D48" i="1"/>
  <c r="C48" i="1"/>
  <c r="F47" i="1"/>
  <c r="E47" i="1"/>
  <c r="B47" i="1"/>
  <c r="G46" i="1"/>
  <c r="H46" i="1" s="1"/>
  <c r="D46" i="1"/>
  <c r="C46" i="1"/>
  <c r="G45" i="1"/>
  <c r="H45" i="1" s="1"/>
  <c r="D45" i="1"/>
  <c r="C45" i="1"/>
  <c r="G44" i="1"/>
  <c r="H44" i="1" s="1"/>
  <c r="D44" i="1"/>
  <c r="C44" i="1"/>
  <c r="G43" i="1"/>
  <c r="H43" i="1" s="1"/>
  <c r="D43" i="1"/>
  <c r="C43" i="1"/>
  <c r="G42" i="1"/>
  <c r="H42" i="1" s="1"/>
  <c r="D42" i="1"/>
  <c r="C42" i="1"/>
  <c r="G41" i="1"/>
  <c r="H41" i="1" s="1"/>
  <c r="D41" i="1"/>
  <c r="C41" i="1"/>
  <c r="G40" i="1"/>
  <c r="H40" i="1" s="1"/>
  <c r="D40" i="1"/>
  <c r="C40" i="1"/>
  <c r="G39" i="1"/>
  <c r="H39" i="1" s="1"/>
  <c r="D39" i="1"/>
  <c r="C39" i="1"/>
  <c r="G38" i="1"/>
  <c r="H38" i="1" s="1"/>
  <c r="D38" i="1"/>
  <c r="C38" i="1"/>
  <c r="G37" i="1"/>
  <c r="H37" i="1" s="1"/>
  <c r="D37" i="1"/>
  <c r="C37" i="1"/>
  <c r="G36" i="1"/>
  <c r="H36" i="1" s="1"/>
  <c r="D36" i="1"/>
  <c r="C36" i="1"/>
  <c r="G35" i="1"/>
  <c r="H35" i="1" s="1"/>
  <c r="D35" i="1"/>
  <c r="C35" i="1"/>
  <c r="F34" i="1"/>
  <c r="E34" i="1"/>
  <c r="B34" i="1"/>
  <c r="G33" i="1"/>
  <c r="H33" i="1" s="1"/>
  <c r="D33" i="1"/>
  <c r="C33" i="1"/>
  <c r="G32" i="1"/>
  <c r="H32" i="1" s="1"/>
  <c r="D32" i="1"/>
  <c r="C32" i="1"/>
  <c r="G31" i="1"/>
  <c r="H31" i="1" s="1"/>
  <c r="D31" i="1"/>
  <c r="D28" i="1" s="1"/>
  <c r="C31" i="1"/>
  <c r="G30" i="1"/>
  <c r="D30" i="1"/>
  <c r="C30" i="1"/>
  <c r="G29" i="1"/>
  <c r="H29" i="1" s="1"/>
  <c r="D29" i="1"/>
  <c r="C29" i="1"/>
  <c r="F28" i="1"/>
  <c r="E28" i="1"/>
  <c r="B28" i="1"/>
  <c r="G27" i="1"/>
  <c r="H27" i="1" s="1"/>
  <c r="D27" i="1"/>
  <c r="C27" i="1"/>
  <c r="G26" i="1"/>
  <c r="H26" i="1" s="1"/>
  <c r="D26" i="1"/>
  <c r="C26" i="1"/>
  <c r="G25" i="1"/>
  <c r="H25" i="1" s="1"/>
  <c r="D25" i="1"/>
  <c r="C25" i="1"/>
  <c r="G24" i="1"/>
  <c r="B24" i="1"/>
  <c r="D24" i="1" s="1"/>
  <c r="G23" i="1"/>
  <c r="H23" i="1" s="1"/>
  <c r="D23" i="1"/>
  <c r="C23" i="1"/>
  <c r="G22" i="1"/>
  <c r="H22" i="1" s="1"/>
  <c r="D22" i="1"/>
  <c r="C22" i="1"/>
  <c r="F21" i="1"/>
  <c r="E21" i="1"/>
  <c r="G20" i="1"/>
  <c r="H20" i="1" s="1"/>
  <c r="D20" i="1"/>
  <c r="C20" i="1"/>
  <c r="G19" i="1"/>
  <c r="H19" i="1" s="1"/>
  <c r="D19" i="1"/>
  <c r="C19" i="1"/>
  <c r="G18" i="1"/>
  <c r="H18" i="1" s="1"/>
  <c r="D18" i="1"/>
  <c r="C18" i="1"/>
  <c r="G17" i="1"/>
  <c r="H17" i="1" s="1"/>
  <c r="D17" i="1"/>
  <c r="C17" i="1"/>
  <c r="G16" i="1"/>
  <c r="H16" i="1" s="1"/>
  <c r="D16" i="1"/>
  <c r="C16" i="1"/>
  <c r="F15" i="1"/>
  <c r="E15" i="1"/>
  <c r="B15" i="1"/>
  <c r="G14" i="1"/>
  <c r="H14" i="1" s="1"/>
  <c r="D14" i="1"/>
  <c r="C14" i="1"/>
  <c r="G13" i="1"/>
  <c r="H13" i="1" s="1"/>
  <c r="G12" i="1"/>
  <c r="D12" i="1"/>
  <c r="C12" i="1"/>
  <c r="F11" i="1"/>
  <c r="E11" i="1"/>
  <c r="B11" i="1"/>
  <c r="G10" i="1"/>
  <c r="D10" i="1"/>
  <c r="C10" i="1"/>
  <c r="B10" i="1"/>
  <c r="G9" i="1"/>
  <c r="D9" i="1"/>
  <c r="C9" i="1"/>
  <c r="B9" i="1"/>
  <c r="G8" i="1"/>
  <c r="D8" i="1"/>
  <c r="C8" i="1"/>
  <c r="B8" i="1"/>
  <c r="G7" i="1"/>
  <c r="D7" i="1"/>
  <c r="C7" i="1"/>
  <c r="C6" i="1" s="1"/>
  <c r="B7" i="1"/>
  <c r="F6" i="1"/>
  <c r="E6" i="1"/>
  <c r="G5" i="1"/>
  <c r="G4" i="1" s="1"/>
  <c r="D5" i="1"/>
  <c r="D4" i="1" s="1"/>
  <c r="C5" i="1"/>
  <c r="C4" i="1" s="1"/>
  <c r="F4" i="1"/>
  <c r="E4" i="1"/>
  <c r="B4" i="1"/>
  <c r="E22" i="2" l="1"/>
  <c r="E40" i="2"/>
  <c r="F12" i="2"/>
  <c r="D41" i="2"/>
  <c r="E32" i="2"/>
  <c r="C22" i="2"/>
  <c r="C41" i="2" s="1"/>
  <c r="F32" i="2"/>
  <c r="E12" i="2"/>
  <c r="F17" i="2"/>
  <c r="F22" i="2" s="1"/>
  <c r="E61" i="1"/>
  <c r="H9" i="1"/>
  <c r="H7" i="1"/>
  <c r="H8" i="1"/>
  <c r="C28" i="1"/>
  <c r="C11" i="1"/>
  <c r="H15" i="1"/>
  <c r="H34" i="1"/>
  <c r="C47" i="1"/>
  <c r="C15" i="1"/>
  <c r="C34" i="1"/>
  <c r="D6" i="1"/>
  <c r="D15" i="1"/>
  <c r="D34" i="1"/>
  <c r="G11" i="1"/>
  <c r="D47" i="1"/>
  <c r="B6" i="1"/>
  <c r="H10" i="1"/>
  <c r="G28" i="1"/>
  <c r="F61" i="1"/>
  <c r="H24" i="1"/>
  <c r="H21" i="1" s="1"/>
  <c r="H5" i="1"/>
  <c r="H4" i="1" s="1"/>
  <c r="D11" i="1"/>
  <c r="B21" i="1"/>
  <c r="H30" i="1"/>
  <c r="H28" i="1" s="1"/>
  <c r="H47" i="1"/>
  <c r="D21" i="1"/>
  <c r="G15" i="1"/>
  <c r="C24" i="1"/>
  <c r="C21" i="1" s="1"/>
  <c r="G34" i="1"/>
  <c r="G6" i="1"/>
  <c r="G47" i="1"/>
  <c r="H12" i="1"/>
  <c r="H11" i="1" s="1"/>
  <c r="G21" i="1"/>
  <c r="F41" i="2" l="1"/>
  <c r="E41" i="2"/>
  <c r="G61" i="1"/>
  <c r="H6" i="1"/>
  <c r="H61" i="1" s="1"/>
  <c r="B61" i="1"/>
</calcChain>
</file>

<file path=xl/sharedStrings.xml><?xml version="1.0" encoding="utf-8"?>
<sst xmlns="http://schemas.openxmlformats.org/spreadsheetml/2006/main" count="173" uniqueCount="145">
  <si>
    <t>SOUTH CENTRAL REGIONAL TRANSIT DISTRICT</t>
  </si>
  <si>
    <t>Quarterly Financials</t>
  </si>
  <si>
    <t>FY2024</t>
  </si>
  <si>
    <t>Amendment #1</t>
  </si>
  <si>
    <t>Amendment #2</t>
  </si>
  <si>
    <t>Total Adjustments</t>
  </si>
  <si>
    <t>FY2024 Budget</t>
  </si>
  <si>
    <t>Descriptions</t>
  </si>
  <si>
    <t>TOTAL</t>
  </si>
  <si>
    <t>5311-50%</t>
  </si>
  <si>
    <t>5307-50%</t>
  </si>
  <si>
    <t>Personnel Services</t>
  </si>
  <si>
    <t>Salaries</t>
  </si>
  <si>
    <t>Employee Benefits</t>
  </si>
  <si>
    <t>FICA/Medicare Tax</t>
  </si>
  <si>
    <t>Unemployment Tax</t>
  </si>
  <si>
    <t>Health Insurance and Life</t>
  </si>
  <si>
    <t>Retirement - PERA &amp; PERA Smart Save</t>
  </si>
  <si>
    <t>Travel &amp; Maintenance</t>
  </si>
  <si>
    <t>Travel - Reimbursement</t>
  </si>
  <si>
    <t xml:space="preserve">Fuel - WEX </t>
  </si>
  <si>
    <t>Maintenance on Vehicles</t>
  </si>
  <si>
    <t>Supplies</t>
  </si>
  <si>
    <t>Equipment &amp; Uniforms</t>
  </si>
  <si>
    <t>Shop Supplies &amp; Shop Tools</t>
  </si>
  <si>
    <t>Safety Equipment / Training</t>
  </si>
  <si>
    <t>Fareboxes</t>
  </si>
  <si>
    <t>Supplies (Covid19)</t>
  </si>
  <si>
    <t>Insurances</t>
  </si>
  <si>
    <t>General Liability</t>
  </si>
  <si>
    <t>Property Insurance</t>
  </si>
  <si>
    <t>Auto Insurance</t>
  </si>
  <si>
    <t>POL Insurance</t>
  </si>
  <si>
    <t>Workers Comp Insurance</t>
  </si>
  <si>
    <t xml:space="preserve">NM Municipal League - NMSIF </t>
  </si>
  <si>
    <t>Projects</t>
  </si>
  <si>
    <t>Sunland Park Facility Purchase</t>
  </si>
  <si>
    <t>SBLB, LLC - On Call Project Consulting</t>
  </si>
  <si>
    <t>SBLB, LLC - Facility Update Consulting</t>
  </si>
  <si>
    <t>Solar Farm Project</t>
  </si>
  <si>
    <t>Bus Stop Refurbishing</t>
  </si>
  <si>
    <t>Contractual Services</t>
  </si>
  <si>
    <t>FineLine Graphics/Del Valle/Mason</t>
  </si>
  <si>
    <t>Legal Fees</t>
  </si>
  <si>
    <t>Professional Fees &amp; Svcs/Audit</t>
  </si>
  <si>
    <t>Alarm Monitoring / Airtime</t>
  </si>
  <si>
    <t>Services - Payday HCM fees/Janitorial</t>
  </si>
  <si>
    <t>RC Creations/Misc</t>
  </si>
  <si>
    <t>Zia Therapy</t>
  </si>
  <si>
    <t>Vanpool Tech Support</t>
  </si>
  <si>
    <t>IT Services / Web Services</t>
  </si>
  <si>
    <t>Drug &amp; Alcohol Testing / Physicals / Background Checks</t>
  </si>
  <si>
    <t>Printer (in-house)</t>
  </si>
  <si>
    <t>Signs</t>
  </si>
  <si>
    <t>Operating Costs</t>
  </si>
  <si>
    <t>Advertisements/Promotional</t>
  </si>
  <si>
    <t>Bus Facility Lease</t>
  </si>
  <si>
    <t>Cell phone / T-Mobile / Internet</t>
  </si>
  <si>
    <t>Conf/Seminars/Quickbooks/MS</t>
  </si>
  <si>
    <t>Office Equipment / COVID-19 Exp</t>
  </si>
  <si>
    <t>Postage</t>
  </si>
  <si>
    <t>Radios</t>
  </si>
  <si>
    <t>Facilty Maintenance</t>
  </si>
  <si>
    <t>Subscription/Dues/Chamber/Bank Fees</t>
  </si>
  <si>
    <t>Taxes &amp; Licenses</t>
  </si>
  <si>
    <t>Interest Expense</t>
  </si>
  <si>
    <t>Utilities</t>
  </si>
  <si>
    <t>Commercial Loan</t>
  </si>
  <si>
    <t>South Central Regional Transit District</t>
  </si>
  <si>
    <t>Operating  Revenue</t>
  </si>
  <si>
    <t>Budget-FY2024</t>
  </si>
  <si>
    <t>Revised Budget-FY2024</t>
  </si>
  <si>
    <t>Membership Dues</t>
  </si>
  <si>
    <t>CITY OF LAS CRUCES</t>
  </si>
  <si>
    <t>DONA ANA COUNTY</t>
  </si>
  <si>
    <t>SUNLAND PARK</t>
  </si>
  <si>
    <t>TOWN OF MESILLA</t>
  </si>
  <si>
    <t>VILLAGE OF HATCH</t>
  </si>
  <si>
    <t>CITY OF ANTHONY</t>
  </si>
  <si>
    <t xml:space="preserve">CITY OF ELEPHANT BUTTE </t>
  </si>
  <si>
    <t>VILLAGE OF WILLIAMSBURG</t>
  </si>
  <si>
    <t>Subtotal</t>
  </si>
  <si>
    <t>Grants &amp; MOU</t>
  </si>
  <si>
    <t>Dona Ana County GRT</t>
  </si>
  <si>
    <t>P2101004</t>
  </si>
  <si>
    <t>NMDOT 5311 (carry over)</t>
  </si>
  <si>
    <t>MO1791 - Rural</t>
  </si>
  <si>
    <t>MO1791 - Intercity</t>
  </si>
  <si>
    <t>MO1833 - Rural</t>
  </si>
  <si>
    <t>MO1833 - Intercity</t>
  </si>
  <si>
    <t>NMDOT 5311</t>
  </si>
  <si>
    <t>MO1911 - Rural</t>
  </si>
  <si>
    <t>MO1911 - Intercity</t>
  </si>
  <si>
    <t>Other Source Revenue</t>
  </si>
  <si>
    <t>Mesilla Valley MPO (local)</t>
  </si>
  <si>
    <t>TX DOT 5307 Funds</t>
  </si>
  <si>
    <t>Security</t>
  </si>
  <si>
    <t>Maintenance Staff</t>
  </si>
  <si>
    <t>Sunland Park Facility Lease</t>
  </si>
  <si>
    <t>Facility Supplies &amp; Cleaning</t>
  </si>
  <si>
    <t>Fuel</t>
  </si>
  <si>
    <t>Bus Fares/Ticket Sales</t>
  </si>
  <si>
    <t>Advertising Revenue</t>
  </si>
  <si>
    <t>DMV FEES</t>
  </si>
  <si>
    <t>Gillig Warranty</t>
  </si>
  <si>
    <t>NM Division of Vocational Rehabilitation</t>
  </si>
  <si>
    <t>Miscellaneous / Other Revenue</t>
  </si>
  <si>
    <t>TOTAL OPERATING REVENUES</t>
  </si>
  <si>
    <t>Capital Appropriations</t>
  </si>
  <si>
    <t>Budget - FY2024</t>
  </si>
  <si>
    <t>Local Funds</t>
  </si>
  <si>
    <t>Total Amendments</t>
  </si>
  <si>
    <t>Total FY2024 Budget</t>
  </si>
  <si>
    <t>MO1911</t>
  </si>
  <si>
    <t>NM Legislature Pilot Van Program</t>
  </si>
  <si>
    <t>Dona Ana County (local)</t>
  </si>
  <si>
    <t>State Legislature (Bus Local Match)</t>
  </si>
  <si>
    <t>G2822</t>
  </si>
  <si>
    <t>HB505</t>
  </si>
  <si>
    <t>Signs &amp; Poles</t>
  </si>
  <si>
    <t>Buses</t>
  </si>
  <si>
    <t>MO1791</t>
  </si>
  <si>
    <t>Service Truck</t>
  </si>
  <si>
    <t>NM DOT 5339 Facility</t>
  </si>
  <si>
    <t>MO1791 Rural 5339</t>
  </si>
  <si>
    <t>NM DOT 5339 Non-Revenue Vehicle</t>
  </si>
  <si>
    <t>Charging Stations</t>
  </si>
  <si>
    <t>No Low Grant</t>
  </si>
  <si>
    <t>CMAQ Funds - Misc.</t>
  </si>
  <si>
    <t>5339(a)</t>
  </si>
  <si>
    <t>NM DOT 5339 (Bus) FY22 Carryover</t>
  </si>
  <si>
    <t>MO1733</t>
  </si>
  <si>
    <t>NM DOT 5339 (Bus) Matching Funds</t>
  </si>
  <si>
    <t>One Bus Local</t>
  </si>
  <si>
    <t>NM DOT 5339 (Replacement Bus)</t>
  </si>
  <si>
    <t>Creative Bus Sales, Inc.</t>
  </si>
  <si>
    <t>5339(b)</t>
  </si>
  <si>
    <t>CMAQ-Flex Buses</t>
  </si>
  <si>
    <t>Electric Buses, Charging Equipment &amp; Training</t>
  </si>
  <si>
    <t>TOTAL REVENUES</t>
  </si>
  <si>
    <t>Zero Emissions Plan</t>
  </si>
  <si>
    <t>FTA Statewide Planning - NEPA Grant</t>
  </si>
  <si>
    <t>El Paso MPO</t>
  </si>
  <si>
    <t>2 Small Buses</t>
  </si>
  <si>
    <t>NMDOT 5310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</si>
</sst>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Calibri"/>
      <family val="2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00FDFF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75F31B"/>
        <bgColor rgb="FF000000"/>
      </patternFill>
    </fill>
    <fill>
      <patternFill patternType="solid">
        <fgColor rgb="FFC6E0B4"/>
        <bgColor rgb="FF00000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8">
    <xf numFmtId="0" fontId="0" fillId="0" borderId="0" xfId="0"/>
    <xf numFmtId="0" fontId="2" fillId="0" borderId="4" xfId="0" applyFont="1" applyBorder="1" applyAlignment="1">
      <alignment vertical="center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 wrapText="1"/>
    </xf>
    <xf numFmtId="14" fontId="4" fillId="0" borderId="3" xfId="0" applyNumberFormat="1" applyFont="1" applyBorder="1" applyAlignment="1">
      <alignment vertical="center" wrapText="1"/>
    </xf>
    <xf numFmtId="40" fontId="4" fillId="3" borderId="3" xfId="0" applyNumberFormat="1" applyFont="1" applyFill="1" applyBorder="1" applyAlignment="1">
      <alignment vertical="center" wrapText="1"/>
    </xf>
    <xf numFmtId="14" fontId="4" fillId="4" borderId="3" xfId="0" applyNumberFormat="1" applyFont="1" applyFill="1" applyBorder="1" applyAlignment="1">
      <alignment vertical="center" wrapText="1"/>
    </xf>
    <xf numFmtId="40" fontId="4" fillId="5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40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0" fontId="5" fillId="5" borderId="5" xfId="0" applyNumberFormat="1" applyFont="1" applyFill="1" applyBorder="1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43" fontId="8" fillId="0" borderId="7" xfId="1" applyFont="1" applyFill="1" applyBorder="1"/>
    <xf numFmtId="43" fontId="8" fillId="0" borderId="8" xfId="1" applyFont="1" applyFill="1" applyBorder="1"/>
    <xf numFmtId="43" fontId="8" fillId="0" borderId="9" xfId="1" applyFont="1" applyFill="1" applyBorder="1"/>
    <xf numFmtId="40" fontId="8" fillId="3" borderId="7" xfId="1" applyNumberFormat="1" applyFont="1" applyFill="1" applyBorder="1"/>
    <xf numFmtId="40" fontId="8" fillId="5" borderId="7" xfId="1" applyNumberFormat="1" applyFont="1" applyFill="1" applyBorder="1"/>
    <xf numFmtId="0" fontId="9" fillId="6" borderId="5" xfId="0" applyFont="1" applyFill="1" applyBorder="1"/>
    <xf numFmtId="43" fontId="7" fillId="6" borderId="7" xfId="1" applyFont="1" applyFill="1" applyBorder="1"/>
    <xf numFmtId="43" fontId="7" fillId="6" borderId="8" xfId="1" applyFont="1" applyFill="1" applyBorder="1"/>
    <xf numFmtId="43" fontId="7" fillId="6" borderId="9" xfId="1" applyFont="1" applyFill="1" applyBorder="1"/>
    <xf numFmtId="40" fontId="7" fillId="3" borderId="10" xfId="1" applyNumberFormat="1" applyFont="1" applyFill="1" applyBorder="1"/>
    <xf numFmtId="43" fontId="7" fillId="4" borderId="10" xfId="1" applyFont="1" applyFill="1" applyBorder="1"/>
    <xf numFmtId="40" fontId="7" fillId="5" borderId="7" xfId="1" applyNumberFormat="1" applyFont="1" applyFill="1" applyBorder="1"/>
    <xf numFmtId="40" fontId="3" fillId="6" borderId="7" xfId="1" applyNumberFormat="1" applyFont="1" applyFill="1" applyBorder="1"/>
    <xf numFmtId="0" fontId="6" fillId="0" borderId="5" xfId="0" applyFont="1" applyBorder="1" applyAlignment="1">
      <alignment horizontal="left"/>
    </xf>
    <xf numFmtId="43" fontId="8" fillId="0" borderId="7" xfId="0" applyNumberFormat="1" applyFont="1" applyBorder="1"/>
    <xf numFmtId="40" fontId="8" fillId="3" borderId="7" xfId="0" applyNumberFormat="1" applyFont="1" applyFill="1" applyBorder="1"/>
    <xf numFmtId="40" fontId="8" fillId="5" borderId="7" xfId="0" applyNumberFormat="1" applyFont="1" applyFill="1" applyBorder="1"/>
    <xf numFmtId="43" fontId="3" fillId="6" borderId="7" xfId="0" applyNumberFormat="1" applyFont="1" applyFill="1" applyBorder="1"/>
    <xf numFmtId="43" fontId="3" fillId="6" borderId="8" xfId="1" applyFont="1" applyFill="1" applyBorder="1"/>
    <xf numFmtId="43" fontId="3" fillId="6" borderId="9" xfId="1" applyFont="1" applyFill="1" applyBorder="1"/>
    <xf numFmtId="0" fontId="9" fillId="6" borderId="5" xfId="0" applyFont="1" applyFill="1" applyBorder="1" applyAlignment="1">
      <alignment horizontal="left"/>
    </xf>
    <xf numFmtId="40" fontId="3" fillId="3" borderId="10" xfId="1" applyNumberFormat="1" applyFont="1" applyFill="1" applyBorder="1"/>
    <xf numFmtId="43" fontId="3" fillId="4" borderId="10" xfId="1" applyFont="1" applyFill="1" applyBorder="1"/>
    <xf numFmtId="43" fontId="3" fillId="6" borderId="7" xfId="1" applyFont="1" applyFill="1" applyBorder="1"/>
    <xf numFmtId="0" fontId="6" fillId="7" borderId="5" xfId="0" applyFont="1" applyFill="1" applyBorder="1" applyAlignment="1">
      <alignment horizontal="left"/>
    </xf>
    <xf numFmtId="43" fontId="8" fillId="7" borderId="7" xfId="0" applyNumberFormat="1" applyFont="1" applyFill="1" applyBorder="1"/>
    <xf numFmtId="43" fontId="8" fillId="7" borderId="8" xfId="1" applyFont="1" applyFill="1" applyBorder="1"/>
    <xf numFmtId="43" fontId="8" fillId="7" borderId="9" xfId="1" applyFont="1" applyFill="1" applyBorder="1"/>
    <xf numFmtId="43" fontId="3" fillId="6" borderId="11" xfId="0" applyNumberFormat="1" applyFont="1" applyFill="1" applyBorder="1"/>
    <xf numFmtId="40" fontId="7" fillId="3" borderId="13" xfId="1" applyNumberFormat="1" applyFont="1" applyFill="1" applyBorder="1"/>
    <xf numFmtId="43" fontId="7" fillId="4" borderId="13" xfId="1" applyFont="1" applyFill="1" applyBorder="1"/>
    <xf numFmtId="0" fontId="3" fillId="0" borderId="0" xfId="0" applyFont="1"/>
    <xf numFmtId="44" fontId="10" fillId="0" borderId="14" xfId="2" applyFont="1" applyFill="1" applyBorder="1"/>
    <xf numFmtId="44" fontId="3" fillId="0" borderId="0" xfId="2" applyFont="1" applyFill="1" applyBorder="1"/>
    <xf numFmtId="40" fontId="10" fillId="3" borderId="14" xfId="2" applyNumberFormat="1" applyFont="1" applyFill="1" applyBorder="1"/>
    <xf numFmtId="44" fontId="10" fillId="4" borderId="14" xfId="2" applyFont="1" applyFill="1" applyBorder="1"/>
    <xf numFmtId="40" fontId="10" fillId="5" borderId="14" xfId="2" applyNumberFormat="1" applyFont="1" applyFill="1" applyBorder="1"/>
    <xf numFmtId="40" fontId="11" fillId="0" borderId="2" xfId="0" applyNumberFormat="1" applyFont="1" applyBorder="1"/>
    <xf numFmtId="40" fontId="11" fillId="0" borderId="0" xfId="0" applyNumberFormat="1" applyFont="1"/>
    <xf numFmtId="40" fontId="11" fillId="0" borderId="0" xfId="0" applyNumberFormat="1" applyFont="1" applyAlignment="1">
      <alignment horizontal="center"/>
    </xf>
    <xf numFmtId="0" fontId="12" fillId="0" borderId="15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40" fontId="12" fillId="0" borderId="5" xfId="0" applyNumberFormat="1" applyFont="1" applyBorder="1" applyAlignment="1">
      <alignment horizontal="center" wrapText="1"/>
    </xf>
    <xf numFmtId="40" fontId="12" fillId="3" borderId="5" xfId="0" applyNumberFormat="1" applyFont="1" applyFill="1" applyBorder="1" applyAlignment="1">
      <alignment horizontal="center" wrapText="1"/>
    </xf>
    <xf numFmtId="40" fontId="12" fillId="5" borderId="16" xfId="2" applyNumberFormat="1" applyFont="1" applyFill="1" applyBorder="1" applyAlignment="1">
      <alignment horizontal="center" wrapText="1"/>
    </xf>
    <xf numFmtId="40" fontId="12" fillId="0" borderId="3" xfId="0" applyNumberFormat="1" applyFont="1" applyBorder="1" applyAlignment="1">
      <alignment horizontal="center" wrapText="1"/>
    </xf>
    <xf numFmtId="0" fontId="13" fillId="3" borderId="1" xfId="0" applyFont="1" applyFill="1" applyBorder="1"/>
    <xf numFmtId="0" fontId="13" fillId="3" borderId="5" xfId="0" applyFont="1" applyFill="1" applyBorder="1"/>
    <xf numFmtId="40" fontId="13" fillId="3" borderId="4" xfId="0" applyNumberFormat="1" applyFont="1" applyFill="1" applyBorder="1" applyAlignment="1">
      <alignment horizontal="center"/>
    </xf>
    <xf numFmtId="40" fontId="13" fillId="3" borderId="0" xfId="0" applyNumberFormat="1" applyFont="1" applyFill="1" applyAlignment="1">
      <alignment horizontal="center"/>
    </xf>
    <xf numFmtId="0" fontId="14" fillId="0" borderId="17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40" fontId="14" fillId="0" borderId="16" xfId="2" applyNumberFormat="1" applyFont="1" applyFill="1" applyBorder="1"/>
    <xf numFmtId="40" fontId="14" fillId="3" borderId="16" xfId="2" applyNumberFormat="1" applyFont="1" applyFill="1" applyBorder="1"/>
    <xf numFmtId="40" fontId="14" fillId="5" borderId="6" xfId="2" applyNumberFormat="1" applyFont="1" applyFill="1" applyBorder="1"/>
    <xf numFmtId="0" fontId="14" fillId="0" borderId="19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40" fontId="14" fillId="0" borderId="7" xfId="2" applyNumberFormat="1" applyFont="1" applyFill="1" applyBorder="1"/>
    <xf numFmtId="40" fontId="14" fillId="3" borderId="7" xfId="2" applyNumberFormat="1" applyFont="1" applyFill="1" applyBorder="1"/>
    <xf numFmtId="40" fontId="14" fillId="0" borderId="10" xfId="2" applyNumberFormat="1" applyFont="1" applyFill="1" applyBorder="1"/>
    <xf numFmtId="0" fontId="14" fillId="0" borderId="19" xfId="0" applyFont="1" applyBorder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4" fillId="9" borderId="19" xfId="0" applyFont="1" applyFill="1" applyBorder="1" applyAlignment="1">
      <alignment horizontal="right" wrapText="1"/>
    </xf>
    <xf numFmtId="0" fontId="14" fillId="9" borderId="7" xfId="0" applyFont="1" applyFill="1" applyBorder="1" applyAlignment="1">
      <alignment horizontal="right" wrapText="1"/>
    </xf>
    <xf numFmtId="40" fontId="14" fillId="9" borderId="7" xfId="2" applyNumberFormat="1" applyFont="1" applyFill="1" applyBorder="1"/>
    <xf numFmtId="0" fontId="14" fillId="0" borderId="20" xfId="0" applyFont="1" applyBorder="1" applyAlignment="1">
      <alignment horizontal="right" wrapText="1"/>
    </xf>
    <xf numFmtId="0" fontId="14" fillId="0" borderId="21" xfId="0" applyFont="1" applyBorder="1" applyAlignment="1">
      <alignment horizontal="right" wrapText="1"/>
    </xf>
    <xf numFmtId="40" fontId="14" fillId="0" borderId="11" xfId="2" applyNumberFormat="1" applyFont="1" applyFill="1" applyBorder="1"/>
    <xf numFmtId="40" fontId="14" fillId="3" borderId="11" xfId="2" applyNumberFormat="1" applyFont="1" applyFill="1" applyBorder="1"/>
    <xf numFmtId="40" fontId="14" fillId="0" borderId="12" xfId="2" applyNumberFormat="1" applyFont="1" applyFill="1" applyBorder="1"/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40" fontId="5" fillId="0" borderId="5" xfId="2" applyNumberFormat="1" applyFont="1" applyFill="1" applyBorder="1"/>
    <xf numFmtId="40" fontId="5" fillId="3" borderId="5" xfId="2" applyNumberFormat="1" applyFont="1" applyFill="1" applyBorder="1"/>
    <xf numFmtId="40" fontId="5" fillId="5" borderId="5" xfId="2" applyNumberFormat="1" applyFont="1" applyFill="1" applyBorder="1"/>
    <xf numFmtId="40" fontId="5" fillId="0" borderId="3" xfId="2" applyNumberFormat="1" applyFont="1" applyFill="1" applyBorder="1"/>
    <xf numFmtId="40" fontId="13" fillId="3" borderId="5" xfId="0" applyNumberFormat="1" applyFont="1" applyFill="1" applyBorder="1" applyAlignment="1">
      <alignment horizontal="center"/>
    </xf>
    <xf numFmtId="40" fontId="13" fillId="3" borderId="23" xfId="0" applyNumberFormat="1" applyFont="1" applyFill="1" applyBorder="1" applyAlignment="1">
      <alignment horizontal="center"/>
    </xf>
    <xf numFmtId="0" fontId="14" fillId="6" borderId="17" xfId="0" applyFont="1" applyFill="1" applyBorder="1"/>
    <xf numFmtId="0" fontId="14" fillId="6" borderId="6" xfId="0" applyFont="1" applyFill="1" applyBorder="1"/>
    <xf numFmtId="44" fontId="14" fillId="6" borderId="16" xfId="2" applyFont="1" applyFill="1" applyBorder="1"/>
    <xf numFmtId="40" fontId="14" fillId="6" borderId="16" xfId="2" applyNumberFormat="1" applyFont="1" applyFill="1" applyBorder="1"/>
    <xf numFmtId="0" fontId="14" fillId="9" borderId="19" xfId="0" applyFont="1" applyFill="1" applyBorder="1" applyAlignment="1">
      <alignment horizontal="left"/>
    </xf>
    <xf numFmtId="0" fontId="14" fillId="9" borderId="7" xfId="0" applyFont="1" applyFill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40" fontId="14" fillId="10" borderId="10" xfId="2" applyNumberFormat="1" applyFont="1" applyFill="1" applyBorder="1"/>
    <xf numFmtId="40" fontId="14" fillId="3" borderId="6" xfId="2" applyNumberFormat="1" applyFont="1" applyFill="1" applyBorder="1"/>
    <xf numFmtId="40" fontId="14" fillId="9" borderId="11" xfId="2" applyNumberFormat="1" applyFont="1" applyFill="1" applyBorder="1"/>
    <xf numFmtId="40" fontId="14" fillId="9" borderId="25" xfId="2" applyNumberFormat="1" applyFont="1" applyFill="1" applyBorder="1"/>
    <xf numFmtId="0" fontId="13" fillId="3" borderId="27" xfId="0" applyFont="1" applyFill="1" applyBorder="1"/>
    <xf numFmtId="0" fontId="13" fillId="3" borderId="26" xfId="0" applyFont="1" applyFill="1" applyBorder="1"/>
    <xf numFmtId="40" fontId="13" fillId="3" borderId="2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40" fontId="14" fillId="0" borderId="5" xfId="2" applyNumberFormat="1" applyFont="1" applyFill="1" applyBorder="1"/>
    <xf numFmtId="40" fontId="14" fillId="3" borderId="5" xfId="2" applyNumberFormat="1" applyFont="1" applyFill="1" applyBorder="1"/>
    <xf numFmtId="40" fontId="14" fillId="5" borderId="5" xfId="2" applyNumberFormat="1" applyFont="1" applyFill="1" applyBorder="1"/>
    <xf numFmtId="0" fontId="13" fillId="2" borderId="15" xfId="0" applyFont="1" applyFill="1" applyBorder="1"/>
    <xf numFmtId="0" fontId="13" fillId="2" borderId="4" xfId="0" applyFont="1" applyFill="1" applyBorder="1"/>
    <xf numFmtId="40" fontId="13" fillId="2" borderId="4" xfId="0" applyNumberFormat="1" applyFont="1" applyFill="1" applyBorder="1" applyAlignment="1">
      <alignment horizontal="center"/>
    </xf>
    <xf numFmtId="40" fontId="13" fillId="2" borderId="4" xfId="0" applyNumberFormat="1" applyFont="1" applyFill="1" applyBorder="1"/>
    <xf numFmtId="40" fontId="13" fillId="2" borderId="0" xfId="0" applyNumberFormat="1" applyFont="1" applyFill="1" applyAlignment="1">
      <alignment horizontal="center"/>
    </xf>
    <xf numFmtId="0" fontId="14" fillId="0" borderId="28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  <xf numFmtId="40" fontId="14" fillId="0" borderId="6" xfId="2" applyNumberFormat="1" applyFont="1" applyFill="1" applyBorder="1"/>
    <xf numFmtId="0" fontId="14" fillId="0" borderId="31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40" fontId="13" fillId="3" borderId="2" xfId="0" applyNumberFormat="1" applyFont="1" applyFill="1" applyBorder="1" applyAlignment="1">
      <alignment horizontal="center"/>
    </xf>
    <xf numFmtId="0" fontId="14" fillId="0" borderId="30" xfId="0" applyFont="1" applyBorder="1"/>
    <xf numFmtId="0" fontId="14" fillId="0" borderId="6" xfId="0" applyFont="1" applyBorder="1"/>
    <xf numFmtId="40" fontId="14" fillId="0" borderId="29" xfId="2" applyNumberFormat="1" applyFont="1" applyFill="1" applyBorder="1"/>
    <xf numFmtId="0" fontId="14" fillId="0" borderId="34" xfId="0" applyFont="1" applyBorder="1"/>
    <xf numFmtId="0" fontId="14" fillId="0" borderId="7" xfId="0" applyFont="1" applyBorder="1"/>
    <xf numFmtId="44" fontId="5" fillId="0" borderId="1" xfId="2" applyFont="1" applyFill="1" applyBorder="1" applyAlignment="1"/>
    <xf numFmtId="44" fontId="5" fillId="0" borderId="5" xfId="2" applyFont="1" applyFill="1" applyBorder="1" applyAlignment="1"/>
    <xf numFmtId="40" fontId="5" fillId="0" borderId="4" xfId="2" applyNumberFormat="1" applyFont="1" applyFill="1" applyBorder="1"/>
    <xf numFmtId="40" fontId="5" fillId="3" borderId="4" xfId="2" applyNumberFormat="1" applyFont="1" applyFill="1" applyBorder="1"/>
    <xf numFmtId="40" fontId="5" fillId="5" borderId="4" xfId="2" applyNumberFormat="1" applyFont="1" applyFill="1" applyBorder="1"/>
    <xf numFmtId="40" fontId="5" fillId="0" borderId="36" xfId="2" applyNumberFormat="1" applyFont="1" applyFill="1" applyBorder="1"/>
    <xf numFmtId="40" fontId="14" fillId="10" borderId="18" xfId="2" applyNumberFormat="1" applyFont="1" applyFill="1" applyBorder="1"/>
    <xf numFmtId="40" fontId="14" fillId="10" borderId="12" xfId="2" applyNumberFormat="1" applyFont="1" applyFill="1" applyBorder="1"/>
    <xf numFmtId="40" fontId="14" fillId="10" borderId="3" xfId="2" applyNumberFormat="1" applyFont="1" applyFill="1" applyBorder="1"/>
    <xf numFmtId="17" fontId="11" fillId="11" borderId="5" xfId="0" applyNumberFormat="1" applyFont="1" applyFill="1" applyBorder="1"/>
    <xf numFmtId="17" fontId="11" fillId="11" borderId="2" xfId="0" applyNumberFormat="1" applyFont="1" applyFill="1" applyBorder="1"/>
    <xf numFmtId="17" fontId="11" fillId="11" borderId="2" xfId="0" applyNumberFormat="1" applyFont="1" applyFill="1" applyBorder="1" applyAlignment="1">
      <alignment horizontal="center"/>
    </xf>
    <xf numFmtId="17" fontId="11" fillId="11" borderId="3" xfId="0" applyNumberFormat="1" applyFont="1" applyFill="1" applyBorder="1"/>
    <xf numFmtId="0" fontId="12" fillId="3" borderId="31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3" borderId="26" xfId="0" applyFont="1" applyFill="1" applyBorder="1" applyAlignment="1">
      <alignment horizontal="center" wrapText="1"/>
    </xf>
    <xf numFmtId="0" fontId="12" fillId="5" borderId="26" xfId="0" applyFont="1" applyFill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8" borderId="5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44" fontId="14" fillId="0" borderId="0" xfId="2" applyFont="1" applyFill="1" applyBorder="1"/>
    <xf numFmtId="44" fontId="14" fillId="0" borderId="6" xfId="2" applyFont="1" applyFill="1" applyBorder="1"/>
    <xf numFmtId="44" fontId="14" fillId="0" borderId="30" xfId="2" applyFont="1" applyFill="1" applyBorder="1"/>
    <xf numFmtId="44" fontId="14" fillId="3" borderId="6" xfId="2" applyFont="1" applyFill="1" applyBorder="1"/>
    <xf numFmtId="44" fontId="14" fillId="5" borderId="6" xfId="2" applyFont="1" applyFill="1" applyBorder="1"/>
    <xf numFmtId="44" fontId="14" fillId="10" borderId="16" xfId="2" applyFont="1" applyFill="1" applyBorder="1"/>
    <xf numFmtId="0" fontId="5" fillId="0" borderId="1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44" fontId="5" fillId="0" borderId="0" xfId="2" applyFont="1" applyFill="1" applyBorder="1"/>
    <xf numFmtId="44" fontId="5" fillId="0" borderId="5" xfId="2" applyFont="1" applyFill="1" applyBorder="1"/>
    <xf numFmtId="44" fontId="5" fillId="3" borderId="5" xfId="2" applyFont="1" applyFill="1" applyBorder="1"/>
    <xf numFmtId="44" fontId="5" fillId="5" borderId="5" xfId="2" applyFont="1" applyFill="1" applyBorder="1"/>
    <xf numFmtId="0" fontId="14" fillId="0" borderId="11" xfId="0" applyFont="1" applyBorder="1"/>
    <xf numFmtId="0" fontId="14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center" wrapText="1"/>
    </xf>
    <xf numFmtId="44" fontId="14" fillId="0" borderId="11" xfId="2" applyFont="1" applyFill="1" applyBorder="1"/>
    <xf numFmtId="44" fontId="14" fillId="0" borderId="37" xfId="2" applyFont="1" applyFill="1" applyBorder="1"/>
    <xf numFmtId="44" fontId="14" fillId="3" borderId="21" xfId="2" applyFont="1" applyFill="1" applyBorder="1"/>
    <xf numFmtId="44" fontId="14" fillId="10" borderId="4" xfId="2" applyFont="1" applyFill="1" applyBorder="1"/>
    <xf numFmtId="44" fontId="5" fillId="0" borderId="1" xfId="2" applyFont="1" applyFill="1" applyBorder="1"/>
    <xf numFmtId="44" fontId="5" fillId="0" borderId="3" xfId="2" applyFont="1" applyFill="1" applyBorder="1"/>
    <xf numFmtId="0" fontId="14" fillId="9" borderId="5" xfId="0" applyFont="1" applyFill="1" applyBorder="1"/>
    <xf numFmtId="0" fontId="14" fillId="9" borderId="5" xfId="0" applyFont="1" applyFill="1" applyBorder="1" applyAlignment="1">
      <alignment horizontal="center"/>
    </xf>
    <xf numFmtId="44" fontId="14" fillId="9" borderId="5" xfId="2" applyFont="1" applyFill="1" applyBorder="1"/>
    <xf numFmtId="44" fontId="14" fillId="9" borderId="0" xfId="2" applyFont="1" applyFill="1" applyBorder="1"/>
    <xf numFmtId="44" fontId="14" fillId="9" borderId="1" xfId="2" applyFont="1" applyFill="1" applyBorder="1"/>
    <xf numFmtId="44" fontId="14" fillId="3" borderId="32" xfId="2" applyFont="1" applyFill="1" applyBorder="1"/>
    <xf numFmtId="44" fontId="14" fillId="9" borderId="38" xfId="2" applyFont="1" applyFill="1" applyBorder="1"/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14" fillId="6" borderId="16" xfId="0" applyFont="1" applyFill="1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44" fontId="14" fillId="6" borderId="0" xfId="2" applyFont="1" applyFill="1" applyBorder="1"/>
    <xf numFmtId="44" fontId="14" fillId="6" borderId="28" xfId="2" applyFont="1" applyFill="1" applyBorder="1"/>
    <xf numFmtId="0" fontId="14" fillId="0" borderId="7" xfId="0" applyFont="1" applyBorder="1" applyAlignment="1">
      <alignment horizontal="center"/>
    </xf>
    <xf numFmtId="44" fontId="14" fillId="0" borderId="7" xfId="2" applyFont="1" applyFill="1" applyBorder="1"/>
    <xf numFmtId="44" fontId="14" fillId="0" borderId="34" xfId="2" applyFont="1" applyFill="1" applyBorder="1"/>
    <xf numFmtId="44" fontId="14" fillId="3" borderId="7" xfId="2" applyFont="1" applyFill="1" applyBorder="1"/>
    <xf numFmtId="44" fontId="14" fillId="10" borderId="6" xfId="2" applyFont="1" applyFill="1" applyBorder="1"/>
    <xf numFmtId="0" fontId="14" fillId="0" borderId="21" xfId="0" applyFont="1" applyBorder="1" applyAlignment="1">
      <alignment horizontal="center"/>
    </xf>
    <xf numFmtId="44" fontId="14" fillId="0" borderId="21" xfId="2" applyFont="1" applyFill="1" applyBorder="1"/>
    <xf numFmtId="44" fontId="14" fillId="0" borderId="39" xfId="2" applyFont="1" applyFill="1" applyBorder="1"/>
    <xf numFmtId="0" fontId="14" fillId="0" borderId="11" xfId="0" applyFont="1" applyBorder="1" applyAlignment="1">
      <alignment horizontal="center"/>
    </xf>
    <xf numFmtId="44" fontId="14" fillId="0" borderId="4" xfId="2" applyFont="1" applyFill="1" applyBorder="1"/>
    <xf numFmtId="0" fontId="5" fillId="0" borderId="27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22" xfId="0" applyFont="1" applyBorder="1" applyAlignment="1">
      <alignment horizontal="center" wrapText="1"/>
    </xf>
    <xf numFmtId="44" fontId="5" fillId="0" borderId="26" xfId="2" applyFont="1" applyFill="1" applyBorder="1"/>
    <xf numFmtId="44" fontId="5" fillId="0" borderId="27" xfId="2" applyFont="1" applyFill="1" applyBorder="1"/>
    <xf numFmtId="44" fontId="5" fillId="3" borderId="26" xfId="2" applyFont="1" applyFill="1" applyBorder="1"/>
    <xf numFmtId="44" fontId="5" fillId="5" borderId="26" xfId="2" applyFont="1" applyFill="1" applyBorder="1"/>
    <xf numFmtId="44" fontId="5" fillId="0" borderId="22" xfId="2" applyFont="1" applyFill="1" applyBorder="1"/>
    <xf numFmtId="0" fontId="14" fillId="0" borderId="6" xfId="0" applyFont="1" applyBorder="1" applyAlignment="1">
      <alignment horizontal="right" wrapText="1"/>
    </xf>
    <xf numFmtId="0" fontId="14" fillId="0" borderId="6" xfId="0" applyFont="1" applyBorder="1" applyAlignment="1">
      <alignment horizontal="center" wrapText="1"/>
    </xf>
    <xf numFmtId="44" fontId="14" fillId="0" borderId="16" xfId="2" applyFont="1" applyFill="1" applyBorder="1"/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23" xfId="0" applyFont="1" applyBorder="1" applyAlignment="1">
      <alignment horizontal="center" wrapText="1"/>
    </xf>
    <xf numFmtId="0" fontId="14" fillId="0" borderId="16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44" fontId="14" fillId="10" borderId="38" xfId="2" applyFont="1" applyFill="1" applyBorder="1"/>
    <xf numFmtId="44" fontId="14" fillId="0" borderId="38" xfId="2" applyFont="1" applyFill="1" applyBorder="1"/>
    <xf numFmtId="0" fontId="14" fillId="0" borderId="16" xfId="0" applyFont="1" applyBorder="1"/>
    <xf numFmtId="44" fontId="14" fillId="0" borderId="24" xfId="2" applyFont="1" applyFill="1" applyBorder="1"/>
    <xf numFmtId="44" fontId="14" fillId="0" borderId="40" xfId="2" applyFont="1" applyFill="1" applyBorder="1"/>
    <xf numFmtId="44" fontId="5" fillId="0" borderId="41" xfId="2" applyFont="1" applyFill="1" applyBorder="1"/>
    <xf numFmtId="44" fontId="5" fillId="0" borderId="42" xfId="2" applyFont="1" applyFill="1" applyBorder="1"/>
    <xf numFmtId="0" fontId="5" fillId="0" borderId="1" xfId="0" applyFont="1" applyBorder="1" applyAlignment="1">
      <alignment horizontal="center" wrapText="1"/>
    </xf>
    <xf numFmtId="44" fontId="5" fillId="0" borderId="14" xfId="0" applyNumberFormat="1" applyFont="1" applyBorder="1" applyAlignment="1">
      <alignment wrapText="1"/>
    </xf>
    <xf numFmtId="44" fontId="5" fillId="0" borderId="43" xfId="0" applyNumberFormat="1" applyFont="1" applyBorder="1" applyAlignment="1">
      <alignment wrapText="1"/>
    </xf>
    <xf numFmtId="44" fontId="5" fillId="3" borderId="5" xfId="0" applyNumberFormat="1" applyFont="1" applyFill="1" applyBorder="1" applyAlignment="1">
      <alignment wrapText="1"/>
    </xf>
    <xf numFmtId="44" fontId="5" fillId="5" borderId="5" xfId="0" applyNumberFormat="1" applyFont="1" applyFill="1" applyBorder="1" applyAlignment="1">
      <alignment wrapText="1"/>
    </xf>
    <xf numFmtId="44" fontId="5" fillId="0" borderId="35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7" fontId="11" fillId="2" borderId="1" xfId="0" applyNumberFormat="1" applyFont="1" applyFill="1" applyBorder="1" applyAlignment="1">
      <alignment horizontal="center"/>
    </xf>
    <xf numFmtId="17" fontId="11" fillId="2" borderId="2" xfId="0" applyNumberFormat="1" applyFont="1" applyFill="1" applyBorder="1" applyAlignment="1">
      <alignment horizontal="center"/>
    </xf>
    <xf numFmtId="17" fontId="11" fillId="2" borderId="3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about:blank" TargetMode="External"/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ersonnel Costs"/>
      <sheetName val="5311"/>
      <sheetName val="5307"/>
      <sheetName val="Bank Balances-Sep23"/>
      <sheetName val="Expenses"/>
      <sheetName val="Revenues"/>
      <sheetName val="Capital"/>
      <sheetName val="Payroll"/>
      <sheetName val="Fixed Assets"/>
      <sheetName val="Software &amp; Assocations"/>
      <sheetName val="PTO Balances"/>
    </sheetNames>
    <sheetDataSet>
      <sheetData sheetId="0">
        <row r="55">
          <cell r="F55">
            <v>96356.398545585675</v>
          </cell>
          <cell r="G55">
            <v>294.38999999999993</v>
          </cell>
          <cell r="H55">
            <v>139035.20000000001</v>
          </cell>
          <cell r="I55">
            <v>17223.22</v>
          </cell>
          <cell r="J55">
            <v>105883.44820574997</v>
          </cell>
        </row>
      </sheetData>
      <sheetData sheetId="1">
        <row r="39">
          <cell r="G39">
            <v>654354.27693935018</v>
          </cell>
          <cell r="H39">
            <v>50058.102185860298</v>
          </cell>
          <cell r="I39">
            <v>157.25515324030914</v>
          </cell>
          <cell r="J39">
            <v>74250.726023280193</v>
          </cell>
          <cell r="K39">
            <v>8699.6717238689398</v>
          </cell>
          <cell r="L39">
            <v>54849.764297640017</v>
          </cell>
        </row>
      </sheetData>
      <sheetData sheetId="2">
        <row r="36">
          <cell r="G36">
            <v>605206.47251915536</v>
          </cell>
          <cell r="H36">
            <v>46298.295147715398</v>
          </cell>
          <cell r="I36">
            <v>137.13946682272237</v>
          </cell>
          <cell r="J36">
            <v>64784.473976719783</v>
          </cell>
          <cell r="K36">
            <v>7591.5282761310618</v>
          </cell>
          <cell r="L36">
            <v>51033.68345270001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5E03F-1217-7943-9CBC-7F22C13B7570}">
  <dimension ref="A1:H62"/>
  <sheetViews>
    <sheetView workbookViewId="0">
      <pane ySplit="3" topLeftCell="A4" activePane="bottomLeft" state="frozen"/>
      <selection pane="bottomLeft" activeCell="B69" sqref="B69"/>
    </sheetView>
  </sheetViews>
  <sheetFormatPr defaultColWidth="11.19921875" defaultRowHeight="15.6" x14ac:dyDescent="0.3"/>
  <cols>
    <col min="1" max="1" width="41.19921875" bestFit="1" customWidth="1"/>
    <col min="2" max="2" width="13.69921875" bestFit="1" customWidth="1"/>
    <col min="3" max="4" width="11.796875" hidden="1" customWidth="1"/>
    <col min="5" max="5" width="12.19921875" customWidth="1"/>
    <col min="6" max="6" width="9.796875" hidden="1" customWidth="1"/>
    <col min="7" max="7" width="10.296875" hidden="1" customWidth="1"/>
    <col min="8" max="8" width="13.69921875" bestFit="1" customWidth="1"/>
  </cols>
  <sheetData>
    <row r="1" spans="1:8" ht="16.2" thickBot="1" x14ac:dyDescent="0.35">
      <c r="A1" s="232" t="s">
        <v>0</v>
      </c>
      <c r="B1" s="233"/>
      <c r="C1" s="233"/>
      <c r="D1" s="233"/>
      <c r="E1" s="233"/>
      <c r="F1" s="233"/>
      <c r="G1" s="233"/>
      <c r="H1" s="234"/>
    </row>
    <row r="2" spans="1:8" ht="27" thickBot="1" x14ac:dyDescent="0.35">
      <c r="A2" s="1" t="s">
        <v>1</v>
      </c>
      <c r="B2" s="2" t="s">
        <v>2</v>
      </c>
      <c r="C2" s="3"/>
      <c r="D2" s="4"/>
      <c r="E2" s="5" t="s">
        <v>3</v>
      </c>
      <c r="F2" s="6" t="s">
        <v>4</v>
      </c>
      <c r="G2" s="7" t="s">
        <v>5</v>
      </c>
      <c r="H2" s="2" t="s">
        <v>6</v>
      </c>
    </row>
    <row r="3" spans="1:8" ht="16.2" thickBot="1" x14ac:dyDescent="0.35">
      <c r="A3" s="8" t="s">
        <v>7</v>
      </c>
      <c r="B3" s="10" t="s">
        <v>8</v>
      </c>
      <c r="C3" s="10" t="s">
        <v>9</v>
      </c>
      <c r="D3" s="10" t="s">
        <v>10</v>
      </c>
      <c r="E3" s="11"/>
      <c r="F3" s="12"/>
      <c r="G3" s="13"/>
      <c r="H3" s="14"/>
    </row>
    <row r="4" spans="1:8" ht="16.2" thickBot="1" x14ac:dyDescent="0.35">
      <c r="A4" s="15" t="s">
        <v>11</v>
      </c>
      <c r="B4" s="16">
        <f t="shared" ref="B4:H4" si="0">+B5</f>
        <v>1265278.67</v>
      </c>
      <c r="C4" s="17">
        <f t="shared" si="0"/>
        <v>654354.27693935018</v>
      </c>
      <c r="D4" s="18">
        <f t="shared" si="0"/>
        <v>605206.47251915536</v>
      </c>
      <c r="E4" s="19">
        <f t="shared" si="0"/>
        <v>0</v>
      </c>
      <c r="F4" s="16">
        <f t="shared" si="0"/>
        <v>0</v>
      </c>
      <c r="G4" s="20">
        <f t="shared" si="0"/>
        <v>0</v>
      </c>
      <c r="H4" s="16">
        <f t="shared" si="0"/>
        <v>1265278.67</v>
      </c>
    </row>
    <row r="5" spans="1:8" ht="16.2" hidden="1" thickBot="1" x14ac:dyDescent="0.35">
      <c r="A5" s="21" t="s">
        <v>12</v>
      </c>
      <c r="B5" s="22">
        <v>1265278.67</v>
      </c>
      <c r="C5" s="23">
        <f>+'[1]5311'!G39</f>
        <v>654354.27693935018</v>
      </c>
      <c r="D5" s="24">
        <f>+'[1]5307'!G36</f>
        <v>605206.47251915536</v>
      </c>
      <c r="E5" s="25"/>
      <c r="F5" s="26"/>
      <c r="G5" s="27">
        <f>SUM(E5:F5)</f>
        <v>0</v>
      </c>
      <c r="H5" s="28">
        <f>+B5+G5</f>
        <v>1265278.67</v>
      </c>
    </row>
    <row r="6" spans="1:8" ht="16.2" thickBot="1" x14ac:dyDescent="0.35">
      <c r="A6" s="29" t="s">
        <v>13</v>
      </c>
      <c r="B6" s="16">
        <f t="shared" ref="B6:H6" si="1">SUM(B7:B10)</f>
        <v>358792.65675133566</v>
      </c>
      <c r="C6" s="17">
        <f t="shared" si="1"/>
        <v>188015.51938388974</v>
      </c>
      <c r="D6" s="18">
        <f t="shared" si="1"/>
        <v>169845.12032008896</v>
      </c>
      <c r="E6" s="19">
        <f t="shared" si="1"/>
        <v>79264.800000000003</v>
      </c>
      <c r="F6" s="16">
        <f t="shared" si="1"/>
        <v>0</v>
      </c>
      <c r="G6" s="20">
        <f t="shared" si="1"/>
        <v>79264.800000000003</v>
      </c>
      <c r="H6" s="16">
        <f t="shared" si="1"/>
        <v>438057.45675133565</v>
      </c>
    </row>
    <row r="7" spans="1:8" ht="16.2" thickBot="1" x14ac:dyDescent="0.35">
      <c r="A7" s="21" t="s">
        <v>14</v>
      </c>
      <c r="B7" s="22">
        <f>+'[1]Personnel Costs'!F55</f>
        <v>96356.398545585675</v>
      </c>
      <c r="C7" s="23">
        <f>+'[1]5311'!H39</f>
        <v>50058.102185860298</v>
      </c>
      <c r="D7" s="24">
        <f>+'[1]5307'!H36</f>
        <v>46298.295147715398</v>
      </c>
      <c r="E7" s="25"/>
      <c r="F7" s="26"/>
      <c r="G7" s="27">
        <f>SUM(E7:F7)</f>
        <v>0</v>
      </c>
      <c r="H7" s="28">
        <f>+B7+G7</f>
        <v>96356.398545585675</v>
      </c>
    </row>
    <row r="8" spans="1:8" ht="16.2" thickBot="1" x14ac:dyDescent="0.35">
      <c r="A8" s="21" t="s">
        <v>15</v>
      </c>
      <c r="B8" s="22">
        <f>+'[1]Personnel Costs'!G55+'[1]Personnel Costs'!I55</f>
        <v>17517.61</v>
      </c>
      <c r="C8" s="23">
        <f>+'[1]5311'!I39+'[1]5311'!K39</f>
        <v>8856.9268771092484</v>
      </c>
      <c r="D8" s="24">
        <f>+'[1]5307'!I36+'[1]5307'!K36</f>
        <v>7728.667742953784</v>
      </c>
      <c r="E8" s="25"/>
      <c r="F8" s="26"/>
      <c r="G8" s="27">
        <f>SUM(E8:F8)</f>
        <v>0</v>
      </c>
      <c r="H8" s="28">
        <f>+B8+G8</f>
        <v>17517.61</v>
      </c>
    </row>
    <row r="9" spans="1:8" ht="16.2" thickBot="1" x14ac:dyDescent="0.35">
      <c r="A9" s="21" t="s">
        <v>16</v>
      </c>
      <c r="B9" s="22">
        <f>+'[1]Personnel Costs'!H55</f>
        <v>139035.20000000001</v>
      </c>
      <c r="C9" s="23">
        <f>+'[1]5311'!J39</f>
        <v>74250.726023280193</v>
      </c>
      <c r="D9" s="24">
        <f>+'[1]5307'!J36</f>
        <v>64784.473976719783</v>
      </c>
      <c r="E9" s="25">
        <v>79264.800000000003</v>
      </c>
      <c r="F9" s="26"/>
      <c r="G9" s="27">
        <f>SUM(E9:F9)</f>
        <v>79264.800000000003</v>
      </c>
      <c r="H9" s="28">
        <f>+B9+G9</f>
        <v>218300</v>
      </c>
    </row>
    <row r="10" spans="1:8" ht="16.2" thickBot="1" x14ac:dyDescent="0.35">
      <c r="A10" s="21" t="s">
        <v>17</v>
      </c>
      <c r="B10" s="22">
        <f>+'[1]Personnel Costs'!J55</f>
        <v>105883.44820574997</v>
      </c>
      <c r="C10" s="23">
        <f>+'[1]5311'!L39</f>
        <v>54849.764297640017</v>
      </c>
      <c r="D10" s="24">
        <f>+'[1]5307'!L36</f>
        <v>51033.68345270001</v>
      </c>
      <c r="E10" s="25"/>
      <c r="F10" s="26"/>
      <c r="G10" s="27">
        <f>SUM(E10:F10)</f>
        <v>0</v>
      </c>
      <c r="H10" s="28">
        <f>+B10+G10</f>
        <v>105883.44820574997</v>
      </c>
    </row>
    <row r="11" spans="1:8" ht="16.2" thickBot="1" x14ac:dyDescent="0.35">
      <c r="A11" s="29" t="s">
        <v>18</v>
      </c>
      <c r="B11" s="30">
        <f t="shared" ref="B11:H11" si="2">SUM(B12:B14)</f>
        <v>390900</v>
      </c>
      <c r="C11" s="17">
        <f t="shared" si="2"/>
        <v>195450</v>
      </c>
      <c r="D11" s="18">
        <f t="shared" si="2"/>
        <v>195450</v>
      </c>
      <c r="E11" s="31">
        <f t="shared" si="2"/>
        <v>0</v>
      </c>
      <c r="F11" s="30">
        <f t="shared" si="2"/>
        <v>0</v>
      </c>
      <c r="G11" s="32">
        <f t="shared" si="2"/>
        <v>0</v>
      </c>
      <c r="H11" s="30">
        <f t="shared" si="2"/>
        <v>390900</v>
      </c>
    </row>
    <row r="12" spans="1:8" ht="16.2" hidden="1" thickBot="1" x14ac:dyDescent="0.35">
      <c r="A12" s="21" t="s">
        <v>19</v>
      </c>
      <c r="B12" s="33">
        <v>26900</v>
      </c>
      <c r="C12" s="23">
        <f>+B12/2</f>
        <v>13450</v>
      </c>
      <c r="D12" s="24">
        <f>+B12/2</f>
        <v>13450</v>
      </c>
      <c r="E12" s="25"/>
      <c r="F12" s="26"/>
      <c r="G12" s="27">
        <f>SUM(E12:F12)</f>
        <v>0</v>
      </c>
      <c r="H12" s="28">
        <f>+B12+G12</f>
        <v>26900</v>
      </c>
    </row>
    <row r="13" spans="1:8" ht="16.2" hidden="1" thickBot="1" x14ac:dyDescent="0.35">
      <c r="A13" s="21" t="s">
        <v>20</v>
      </c>
      <c r="B13" s="33">
        <v>300000</v>
      </c>
      <c r="C13" s="23">
        <v>150000</v>
      </c>
      <c r="D13" s="24">
        <v>150000</v>
      </c>
      <c r="E13" s="25"/>
      <c r="F13" s="26"/>
      <c r="G13" s="27">
        <f>SUM(E13:F13)</f>
        <v>0</v>
      </c>
      <c r="H13" s="28">
        <f>+B13+G13</f>
        <v>300000</v>
      </c>
    </row>
    <row r="14" spans="1:8" ht="16.2" hidden="1" thickBot="1" x14ac:dyDescent="0.35">
      <c r="A14" s="21" t="s">
        <v>21</v>
      </c>
      <c r="B14" s="33">
        <v>64000</v>
      </c>
      <c r="C14" s="23">
        <f>+B14/2</f>
        <v>32000</v>
      </c>
      <c r="D14" s="24">
        <f>+B14/2</f>
        <v>32000</v>
      </c>
      <c r="E14" s="25"/>
      <c r="F14" s="26"/>
      <c r="G14" s="27">
        <f>SUM(E14:F14)</f>
        <v>0</v>
      </c>
      <c r="H14" s="28">
        <f>+B14+G14</f>
        <v>64000</v>
      </c>
    </row>
    <row r="15" spans="1:8" ht="16.2" thickBot="1" x14ac:dyDescent="0.35">
      <c r="A15" s="29" t="s">
        <v>22</v>
      </c>
      <c r="B15" s="30">
        <f t="shared" ref="B15:H15" si="3">SUM(B16:B20)</f>
        <v>35600</v>
      </c>
      <c r="C15" s="17">
        <f t="shared" si="3"/>
        <v>17800</v>
      </c>
      <c r="D15" s="18">
        <f t="shared" si="3"/>
        <v>17800</v>
      </c>
      <c r="E15" s="31">
        <f t="shared" si="3"/>
        <v>0</v>
      </c>
      <c r="F15" s="30">
        <f t="shared" si="3"/>
        <v>0</v>
      </c>
      <c r="G15" s="32">
        <f t="shared" si="3"/>
        <v>0</v>
      </c>
      <c r="H15" s="30">
        <f t="shared" si="3"/>
        <v>35600</v>
      </c>
    </row>
    <row r="16" spans="1:8" ht="16.2" hidden="1" thickBot="1" x14ac:dyDescent="0.35">
      <c r="A16" s="36" t="s">
        <v>23</v>
      </c>
      <c r="B16" s="33">
        <v>2400</v>
      </c>
      <c r="C16" s="23">
        <f>+B16/2</f>
        <v>1200</v>
      </c>
      <c r="D16" s="24">
        <f>+B16/2</f>
        <v>1200</v>
      </c>
      <c r="E16" s="25"/>
      <c r="F16" s="26"/>
      <c r="G16" s="27">
        <f>SUM(E16:F16)</f>
        <v>0</v>
      </c>
      <c r="H16" s="28">
        <f>+B16+G16</f>
        <v>2400</v>
      </c>
    </row>
    <row r="17" spans="1:8" ht="16.2" hidden="1" thickBot="1" x14ac:dyDescent="0.35">
      <c r="A17" s="21" t="s">
        <v>24</v>
      </c>
      <c r="B17" s="33">
        <v>8400</v>
      </c>
      <c r="C17" s="23">
        <f>+B17/2</f>
        <v>4200</v>
      </c>
      <c r="D17" s="24">
        <f>+B17/2</f>
        <v>4200</v>
      </c>
      <c r="E17" s="25"/>
      <c r="F17" s="26"/>
      <c r="G17" s="27">
        <f>SUM(E17:F17)</f>
        <v>0</v>
      </c>
      <c r="H17" s="28">
        <f>+B17+G17</f>
        <v>8400</v>
      </c>
    </row>
    <row r="18" spans="1:8" ht="16.2" hidden="1" thickBot="1" x14ac:dyDescent="0.35">
      <c r="A18" s="21" t="s">
        <v>25</v>
      </c>
      <c r="B18" s="33">
        <v>16000</v>
      </c>
      <c r="C18" s="23">
        <f>+B18/2</f>
        <v>8000</v>
      </c>
      <c r="D18" s="24">
        <f>+B18/2</f>
        <v>8000</v>
      </c>
      <c r="E18" s="25"/>
      <c r="F18" s="26"/>
      <c r="G18" s="27">
        <f>SUM(E18:F18)</f>
        <v>0</v>
      </c>
      <c r="H18" s="28">
        <f>+B18+G18</f>
        <v>16000</v>
      </c>
    </row>
    <row r="19" spans="1:8" ht="16.2" hidden="1" thickBot="1" x14ac:dyDescent="0.35">
      <c r="A19" s="36" t="s">
        <v>26</v>
      </c>
      <c r="B19" s="33">
        <v>0</v>
      </c>
      <c r="C19" s="34">
        <f>+B19/2</f>
        <v>0</v>
      </c>
      <c r="D19" s="35">
        <f>+B19/2</f>
        <v>0</v>
      </c>
      <c r="E19" s="37"/>
      <c r="F19" s="38"/>
      <c r="G19" s="27">
        <f>SUM(E19:F19)</f>
        <v>0</v>
      </c>
      <c r="H19" s="28">
        <f>+B19+G19</f>
        <v>0</v>
      </c>
    </row>
    <row r="20" spans="1:8" ht="16.2" hidden="1" thickBot="1" x14ac:dyDescent="0.35">
      <c r="A20" s="21" t="s">
        <v>27</v>
      </c>
      <c r="B20" s="33">
        <v>8800</v>
      </c>
      <c r="C20" s="23">
        <f>+B20/2</f>
        <v>4400</v>
      </c>
      <c r="D20" s="24">
        <f>+B20/2</f>
        <v>4400</v>
      </c>
      <c r="E20" s="25"/>
      <c r="F20" s="26"/>
      <c r="G20" s="27">
        <f>SUM(E20:F20)</f>
        <v>0</v>
      </c>
      <c r="H20" s="28">
        <f>+B20+G20</f>
        <v>8800</v>
      </c>
    </row>
    <row r="21" spans="1:8" ht="16.2" thickBot="1" x14ac:dyDescent="0.35">
      <c r="A21" s="29" t="s">
        <v>28</v>
      </c>
      <c r="B21" s="30">
        <f t="shared" ref="B21:H21" si="4">SUM(B22:B27)</f>
        <v>32342</v>
      </c>
      <c r="C21" s="17">
        <f t="shared" si="4"/>
        <v>16171</v>
      </c>
      <c r="D21" s="18">
        <f t="shared" si="4"/>
        <v>16171</v>
      </c>
      <c r="E21" s="31">
        <f t="shared" si="4"/>
        <v>0</v>
      </c>
      <c r="F21" s="30">
        <f t="shared" si="4"/>
        <v>0</v>
      </c>
      <c r="G21" s="32">
        <f t="shared" si="4"/>
        <v>0</v>
      </c>
      <c r="H21" s="30">
        <f t="shared" si="4"/>
        <v>32342</v>
      </c>
    </row>
    <row r="22" spans="1:8" ht="16.2" hidden="1" thickBot="1" x14ac:dyDescent="0.35">
      <c r="A22" s="21" t="s">
        <v>29</v>
      </c>
      <c r="B22" s="33">
        <v>849</v>
      </c>
      <c r="C22" s="23">
        <f t="shared" ref="C22:C27" si="5">+B22/2</f>
        <v>424.5</v>
      </c>
      <c r="D22" s="24">
        <f t="shared" ref="D22:D27" si="6">+B22/2</f>
        <v>424.5</v>
      </c>
      <c r="E22" s="25"/>
      <c r="F22" s="26"/>
      <c r="G22" s="27">
        <f t="shared" ref="G22:G27" si="7">SUM(E22:F22)</f>
        <v>0</v>
      </c>
      <c r="H22" s="28">
        <f t="shared" ref="H22:H27" si="8">+B22+G22</f>
        <v>849</v>
      </c>
    </row>
    <row r="23" spans="1:8" ht="16.2" hidden="1" thickBot="1" x14ac:dyDescent="0.35">
      <c r="A23" s="21" t="s">
        <v>30</v>
      </c>
      <c r="B23" s="33">
        <v>538</v>
      </c>
      <c r="C23" s="23">
        <f t="shared" si="5"/>
        <v>269</v>
      </c>
      <c r="D23" s="24">
        <f t="shared" si="6"/>
        <v>269</v>
      </c>
      <c r="E23" s="25"/>
      <c r="F23" s="26"/>
      <c r="G23" s="27">
        <f t="shared" si="7"/>
        <v>0</v>
      </c>
      <c r="H23" s="28">
        <f t="shared" si="8"/>
        <v>538</v>
      </c>
    </row>
    <row r="24" spans="1:8" ht="16.2" hidden="1" thickBot="1" x14ac:dyDescent="0.35">
      <c r="A24" s="21" t="s">
        <v>31</v>
      </c>
      <c r="B24" s="33">
        <f>11568+11321</f>
        <v>22889</v>
      </c>
      <c r="C24" s="23">
        <f t="shared" si="5"/>
        <v>11444.5</v>
      </c>
      <c r="D24" s="24">
        <f t="shared" si="6"/>
        <v>11444.5</v>
      </c>
      <c r="E24" s="25"/>
      <c r="F24" s="26"/>
      <c r="G24" s="27">
        <f t="shared" si="7"/>
        <v>0</v>
      </c>
      <c r="H24" s="28">
        <f t="shared" si="8"/>
        <v>22889</v>
      </c>
    </row>
    <row r="25" spans="1:8" ht="16.2" hidden="1" thickBot="1" x14ac:dyDescent="0.35">
      <c r="A25" s="21" t="s">
        <v>32</v>
      </c>
      <c r="B25" s="33">
        <v>932</v>
      </c>
      <c r="C25" s="23">
        <f t="shared" si="5"/>
        <v>466</v>
      </c>
      <c r="D25" s="24">
        <f t="shared" si="6"/>
        <v>466</v>
      </c>
      <c r="E25" s="25"/>
      <c r="F25" s="26"/>
      <c r="G25" s="27">
        <f t="shared" si="7"/>
        <v>0</v>
      </c>
      <c r="H25" s="28">
        <f t="shared" si="8"/>
        <v>932</v>
      </c>
    </row>
    <row r="26" spans="1:8" ht="16.2" hidden="1" thickBot="1" x14ac:dyDescent="0.35">
      <c r="A26" s="21" t="s">
        <v>33</v>
      </c>
      <c r="B26" s="39">
        <v>7134</v>
      </c>
      <c r="C26" s="23">
        <f t="shared" si="5"/>
        <v>3567</v>
      </c>
      <c r="D26" s="24">
        <f t="shared" si="6"/>
        <v>3567</v>
      </c>
      <c r="E26" s="25"/>
      <c r="F26" s="26"/>
      <c r="G26" s="27">
        <f t="shared" si="7"/>
        <v>0</v>
      </c>
      <c r="H26" s="28">
        <f t="shared" si="8"/>
        <v>7134</v>
      </c>
    </row>
    <row r="27" spans="1:8" ht="16.2" hidden="1" thickBot="1" x14ac:dyDescent="0.35">
      <c r="A27" s="21" t="s">
        <v>34</v>
      </c>
      <c r="B27" s="33">
        <v>0</v>
      </c>
      <c r="C27" s="23">
        <f t="shared" si="5"/>
        <v>0</v>
      </c>
      <c r="D27" s="24">
        <f t="shared" si="6"/>
        <v>0</v>
      </c>
      <c r="E27" s="25"/>
      <c r="F27" s="26"/>
      <c r="G27" s="27">
        <f t="shared" si="7"/>
        <v>0</v>
      </c>
      <c r="H27" s="28">
        <f t="shared" si="8"/>
        <v>0</v>
      </c>
    </row>
    <row r="28" spans="1:8" ht="16.2" thickBot="1" x14ac:dyDescent="0.35">
      <c r="A28" s="40" t="s">
        <v>35</v>
      </c>
      <c r="B28" s="41">
        <f>SUM(B29:B33)</f>
        <v>33500</v>
      </c>
      <c r="C28" s="42">
        <f t="shared" ref="C28:G28" si="9">SUM(C30:C33)</f>
        <v>16750</v>
      </c>
      <c r="D28" s="43">
        <f t="shared" si="9"/>
        <v>16750</v>
      </c>
      <c r="E28" s="31">
        <f t="shared" si="9"/>
        <v>0</v>
      </c>
      <c r="F28" s="41">
        <f t="shared" si="9"/>
        <v>0</v>
      </c>
      <c r="G28" s="32">
        <f t="shared" si="9"/>
        <v>0</v>
      </c>
      <c r="H28" s="41">
        <f>SUM(H29:H33)</f>
        <v>33500</v>
      </c>
    </row>
    <row r="29" spans="1:8" ht="16.2" hidden="1" thickBot="1" x14ac:dyDescent="0.35">
      <c r="A29" s="21" t="s">
        <v>36</v>
      </c>
      <c r="B29" s="33">
        <v>0</v>
      </c>
      <c r="C29" s="23">
        <f>+B29/2</f>
        <v>0</v>
      </c>
      <c r="D29" s="24">
        <f>+B29/2</f>
        <v>0</v>
      </c>
      <c r="E29" s="25"/>
      <c r="F29" s="26"/>
      <c r="G29" s="27">
        <f>SUM(E29:F29)</f>
        <v>0</v>
      </c>
      <c r="H29" s="28">
        <f>+B29+G29</f>
        <v>0</v>
      </c>
    </row>
    <row r="30" spans="1:8" ht="16.2" hidden="1" thickBot="1" x14ac:dyDescent="0.35">
      <c r="A30" s="21" t="s">
        <v>37</v>
      </c>
      <c r="B30" s="33">
        <v>5000</v>
      </c>
      <c r="C30" s="23">
        <f>+B30/2</f>
        <v>2500</v>
      </c>
      <c r="D30" s="24">
        <f>+B30/2</f>
        <v>2500</v>
      </c>
      <c r="E30" s="25"/>
      <c r="F30" s="26"/>
      <c r="G30" s="27">
        <f>SUM(E30:F30)</f>
        <v>0</v>
      </c>
      <c r="H30" s="28">
        <f>+B30+G30</f>
        <v>5000</v>
      </c>
    </row>
    <row r="31" spans="1:8" ht="16.2" hidden="1" thickBot="1" x14ac:dyDescent="0.35">
      <c r="A31" s="21" t="s">
        <v>38</v>
      </c>
      <c r="B31" s="33">
        <v>10000</v>
      </c>
      <c r="C31" s="23">
        <f>+B31/2</f>
        <v>5000</v>
      </c>
      <c r="D31" s="24">
        <f>+B31/2</f>
        <v>5000</v>
      </c>
      <c r="E31" s="25"/>
      <c r="F31" s="26"/>
      <c r="G31" s="27">
        <f>SUM(E31:F31)</f>
        <v>0</v>
      </c>
      <c r="H31" s="28">
        <f>+B31+G31</f>
        <v>10000</v>
      </c>
    </row>
    <row r="32" spans="1:8" ht="16.2" hidden="1" thickBot="1" x14ac:dyDescent="0.35">
      <c r="A32" s="21" t="s">
        <v>39</v>
      </c>
      <c r="B32" s="33">
        <v>0</v>
      </c>
      <c r="C32" s="23">
        <f>+B32/2</f>
        <v>0</v>
      </c>
      <c r="D32" s="24">
        <f>+B32/2</f>
        <v>0</v>
      </c>
      <c r="E32" s="25"/>
      <c r="F32" s="26"/>
      <c r="G32" s="27">
        <f>SUM(E32:F32)</f>
        <v>0</v>
      </c>
      <c r="H32" s="28">
        <f>+B32+G32</f>
        <v>0</v>
      </c>
    </row>
    <row r="33" spans="1:8" ht="16.2" hidden="1" thickBot="1" x14ac:dyDescent="0.35">
      <c r="A33" s="21" t="s">
        <v>40</v>
      </c>
      <c r="B33" s="33">
        <v>18500</v>
      </c>
      <c r="C33" s="23">
        <f>+B33/2</f>
        <v>9250</v>
      </c>
      <c r="D33" s="24">
        <f>+B33/2</f>
        <v>9250</v>
      </c>
      <c r="E33" s="25"/>
      <c r="F33" s="26"/>
      <c r="G33" s="27">
        <f>SUM(E33:F33)</f>
        <v>0</v>
      </c>
      <c r="H33" s="28">
        <f>+B33+G33</f>
        <v>18500</v>
      </c>
    </row>
    <row r="34" spans="1:8" ht="16.2" thickBot="1" x14ac:dyDescent="0.35">
      <c r="A34" s="29" t="s">
        <v>41</v>
      </c>
      <c r="B34" s="30">
        <f t="shared" ref="B34:H34" si="10">SUM(B35:B46)</f>
        <v>96940</v>
      </c>
      <c r="C34" s="17">
        <f t="shared" si="10"/>
        <v>48470</v>
      </c>
      <c r="D34" s="18">
        <f t="shared" si="10"/>
        <v>48470</v>
      </c>
      <c r="E34" s="31">
        <f t="shared" si="10"/>
        <v>0</v>
      </c>
      <c r="F34" s="30">
        <f t="shared" si="10"/>
        <v>0</v>
      </c>
      <c r="G34" s="32">
        <f t="shared" si="10"/>
        <v>0</v>
      </c>
      <c r="H34" s="30">
        <f t="shared" si="10"/>
        <v>96940</v>
      </c>
    </row>
    <row r="35" spans="1:8" ht="16.2" hidden="1" thickBot="1" x14ac:dyDescent="0.35">
      <c r="A35" s="36" t="s">
        <v>42</v>
      </c>
      <c r="B35" s="33">
        <v>0</v>
      </c>
      <c r="C35" s="23">
        <f t="shared" ref="C35:C46" si="11">+B35/2</f>
        <v>0</v>
      </c>
      <c r="D35" s="24">
        <f t="shared" ref="D35:D46" si="12">+B35/2</f>
        <v>0</v>
      </c>
      <c r="E35" s="25"/>
      <c r="F35" s="26"/>
      <c r="G35" s="27">
        <f t="shared" ref="G35:G46" si="13">SUM(E35:F35)</f>
        <v>0</v>
      </c>
      <c r="H35" s="28">
        <f t="shared" ref="H35:H46" si="14">+B35+G35</f>
        <v>0</v>
      </c>
    </row>
    <row r="36" spans="1:8" ht="16.2" hidden="1" thickBot="1" x14ac:dyDescent="0.35">
      <c r="A36" s="21" t="s">
        <v>43</v>
      </c>
      <c r="B36" s="33">
        <v>15000</v>
      </c>
      <c r="C36" s="23">
        <f t="shared" si="11"/>
        <v>7500</v>
      </c>
      <c r="D36" s="24">
        <f t="shared" si="12"/>
        <v>7500</v>
      </c>
      <c r="E36" s="25"/>
      <c r="F36" s="26"/>
      <c r="G36" s="27">
        <f t="shared" si="13"/>
        <v>0</v>
      </c>
      <c r="H36" s="28">
        <f t="shared" si="14"/>
        <v>15000</v>
      </c>
    </row>
    <row r="37" spans="1:8" ht="16.2" hidden="1" thickBot="1" x14ac:dyDescent="0.35">
      <c r="A37" s="21" t="s">
        <v>44</v>
      </c>
      <c r="B37" s="33">
        <v>20000</v>
      </c>
      <c r="C37" s="23">
        <f t="shared" si="11"/>
        <v>10000</v>
      </c>
      <c r="D37" s="24">
        <f t="shared" si="12"/>
        <v>10000</v>
      </c>
      <c r="E37" s="25"/>
      <c r="F37" s="26"/>
      <c r="G37" s="27">
        <f t="shared" si="13"/>
        <v>0</v>
      </c>
      <c r="H37" s="28">
        <f t="shared" si="14"/>
        <v>20000</v>
      </c>
    </row>
    <row r="38" spans="1:8" ht="16.2" hidden="1" thickBot="1" x14ac:dyDescent="0.35">
      <c r="A38" s="21" t="s">
        <v>45</v>
      </c>
      <c r="B38" s="33">
        <v>12000</v>
      </c>
      <c r="C38" s="23">
        <f t="shared" si="11"/>
        <v>6000</v>
      </c>
      <c r="D38" s="24">
        <f t="shared" si="12"/>
        <v>6000</v>
      </c>
      <c r="E38" s="25"/>
      <c r="F38" s="26"/>
      <c r="G38" s="27">
        <f t="shared" si="13"/>
        <v>0</v>
      </c>
      <c r="H38" s="28">
        <f t="shared" si="14"/>
        <v>12000</v>
      </c>
    </row>
    <row r="39" spans="1:8" ht="16.2" hidden="1" thickBot="1" x14ac:dyDescent="0.35">
      <c r="A39" s="21" t="s">
        <v>46</v>
      </c>
      <c r="B39" s="33">
        <v>20500</v>
      </c>
      <c r="C39" s="23">
        <f t="shared" si="11"/>
        <v>10250</v>
      </c>
      <c r="D39" s="24">
        <f t="shared" si="12"/>
        <v>10250</v>
      </c>
      <c r="E39" s="25"/>
      <c r="F39" s="26"/>
      <c r="G39" s="27">
        <f t="shared" si="13"/>
        <v>0</v>
      </c>
      <c r="H39" s="28">
        <f t="shared" si="14"/>
        <v>20500</v>
      </c>
    </row>
    <row r="40" spans="1:8" ht="16.2" hidden="1" thickBot="1" x14ac:dyDescent="0.35">
      <c r="A40" s="21" t="s">
        <v>47</v>
      </c>
      <c r="B40" s="33">
        <v>2500</v>
      </c>
      <c r="C40" s="23">
        <f t="shared" si="11"/>
        <v>1250</v>
      </c>
      <c r="D40" s="24">
        <f t="shared" si="12"/>
        <v>1250</v>
      </c>
      <c r="E40" s="25"/>
      <c r="F40" s="26"/>
      <c r="G40" s="27">
        <f t="shared" si="13"/>
        <v>0</v>
      </c>
      <c r="H40" s="28">
        <f t="shared" si="14"/>
        <v>2500</v>
      </c>
    </row>
    <row r="41" spans="1:8" ht="16.2" hidden="1" thickBot="1" x14ac:dyDescent="0.35">
      <c r="A41" s="21" t="s">
        <v>48</v>
      </c>
      <c r="B41" s="33">
        <v>0</v>
      </c>
      <c r="C41" s="23">
        <f t="shared" si="11"/>
        <v>0</v>
      </c>
      <c r="D41" s="24">
        <f t="shared" si="12"/>
        <v>0</v>
      </c>
      <c r="E41" s="25"/>
      <c r="F41" s="26"/>
      <c r="G41" s="27">
        <f t="shared" si="13"/>
        <v>0</v>
      </c>
      <c r="H41" s="28">
        <f t="shared" si="14"/>
        <v>0</v>
      </c>
    </row>
    <row r="42" spans="1:8" ht="16.2" hidden="1" thickBot="1" x14ac:dyDescent="0.35">
      <c r="A42" s="21" t="s">
        <v>49</v>
      </c>
      <c r="B42" s="33">
        <v>6000</v>
      </c>
      <c r="C42" s="23">
        <f t="shared" si="11"/>
        <v>3000</v>
      </c>
      <c r="D42" s="24">
        <f t="shared" si="12"/>
        <v>3000</v>
      </c>
      <c r="E42" s="25"/>
      <c r="F42" s="26"/>
      <c r="G42" s="27">
        <f t="shared" si="13"/>
        <v>0</v>
      </c>
      <c r="H42" s="28">
        <f t="shared" si="14"/>
        <v>6000</v>
      </c>
    </row>
    <row r="43" spans="1:8" ht="16.2" hidden="1" thickBot="1" x14ac:dyDescent="0.35">
      <c r="A43" s="21" t="s">
        <v>50</v>
      </c>
      <c r="B43" s="33">
        <v>3600</v>
      </c>
      <c r="C43" s="23">
        <f t="shared" si="11"/>
        <v>1800</v>
      </c>
      <c r="D43" s="24">
        <f t="shared" si="12"/>
        <v>1800</v>
      </c>
      <c r="E43" s="25"/>
      <c r="F43" s="26"/>
      <c r="G43" s="27">
        <f t="shared" si="13"/>
        <v>0</v>
      </c>
      <c r="H43" s="28">
        <f t="shared" si="14"/>
        <v>3600</v>
      </c>
    </row>
    <row r="44" spans="1:8" ht="16.2" hidden="1" thickBot="1" x14ac:dyDescent="0.35">
      <c r="A44" s="21" t="s">
        <v>51</v>
      </c>
      <c r="B44" s="33">
        <v>2540</v>
      </c>
      <c r="C44" s="23">
        <f t="shared" si="11"/>
        <v>1270</v>
      </c>
      <c r="D44" s="24">
        <f t="shared" si="12"/>
        <v>1270</v>
      </c>
      <c r="E44" s="25"/>
      <c r="F44" s="26"/>
      <c r="G44" s="27">
        <f t="shared" si="13"/>
        <v>0</v>
      </c>
      <c r="H44" s="28">
        <f t="shared" si="14"/>
        <v>2540</v>
      </c>
    </row>
    <row r="45" spans="1:8" ht="16.2" hidden="1" thickBot="1" x14ac:dyDescent="0.35">
      <c r="A45" s="21" t="s">
        <v>52</v>
      </c>
      <c r="B45" s="33">
        <v>4800</v>
      </c>
      <c r="C45" s="23">
        <f t="shared" si="11"/>
        <v>2400</v>
      </c>
      <c r="D45" s="24">
        <f t="shared" si="12"/>
        <v>2400</v>
      </c>
      <c r="E45" s="25"/>
      <c r="F45" s="26"/>
      <c r="G45" s="27">
        <f t="shared" si="13"/>
        <v>0</v>
      </c>
      <c r="H45" s="28">
        <f t="shared" si="14"/>
        <v>4800</v>
      </c>
    </row>
    <row r="46" spans="1:8" ht="16.2" hidden="1" thickBot="1" x14ac:dyDescent="0.35">
      <c r="A46" s="21" t="s">
        <v>53</v>
      </c>
      <c r="B46" s="33">
        <v>10000</v>
      </c>
      <c r="C46" s="23">
        <f t="shared" si="11"/>
        <v>5000</v>
      </c>
      <c r="D46" s="24">
        <f t="shared" si="12"/>
        <v>5000</v>
      </c>
      <c r="E46" s="25"/>
      <c r="F46" s="26"/>
      <c r="G46" s="27">
        <f t="shared" si="13"/>
        <v>0</v>
      </c>
      <c r="H46" s="28">
        <f t="shared" si="14"/>
        <v>10000</v>
      </c>
    </row>
    <row r="47" spans="1:8" ht="16.2" thickBot="1" x14ac:dyDescent="0.35">
      <c r="A47" s="29" t="s">
        <v>54</v>
      </c>
      <c r="B47" s="30">
        <f t="shared" ref="B47:H47" si="15">SUM(B48:B60)</f>
        <v>170005</v>
      </c>
      <c r="C47" s="17">
        <f t="shared" si="15"/>
        <v>90372.5</v>
      </c>
      <c r="D47" s="18">
        <f t="shared" si="15"/>
        <v>79632.5</v>
      </c>
      <c r="E47" s="31">
        <f t="shared" si="15"/>
        <v>0</v>
      </c>
      <c r="F47" s="30">
        <f t="shared" si="15"/>
        <v>0</v>
      </c>
      <c r="G47" s="32">
        <f t="shared" si="15"/>
        <v>0</v>
      </c>
      <c r="H47" s="30">
        <f t="shared" si="15"/>
        <v>170005</v>
      </c>
    </row>
    <row r="48" spans="1:8" ht="16.2" hidden="1" thickBot="1" x14ac:dyDescent="0.35">
      <c r="A48" s="21" t="s">
        <v>55</v>
      </c>
      <c r="B48" s="33">
        <v>2500</v>
      </c>
      <c r="C48" s="23">
        <f t="shared" ref="C48:C59" si="16">+B48/2</f>
        <v>1250</v>
      </c>
      <c r="D48" s="24">
        <f t="shared" ref="D48:D59" si="17">+B48/2</f>
        <v>1250</v>
      </c>
      <c r="E48" s="25"/>
      <c r="F48" s="26"/>
      <c r="G48" s="27">
        <f t="shared" ref="G48:G60" si="18">SUM(E48:F48)</f>
        <v>0</v>
      </c>
      <c r="H48" s="28">
        <f t="shared" ref="H48:H60" si="19">+B48+G48</f>
        <v>2500</v>
      </c>
    </row>
    <row r="49" spans="1:8" ht="16.2" hidden="1" thickBot="1" x14ac:dyDescent="0.35">
      <c r="A49" s="21" t="s">
        <v>56</v>
      </c>
      <c r="B49" s="33">
        <v>10740</v>
      </c>
      <c r="C49" s="23">
        <v>10740</v>
      </c>
      <c r="D49" s="24">
        <v>0</v>
      </c>
      <c r="E49" s="25"/>
      <c r="F49" s="26"/>
      <c r="G49" s="27">
        <f t="shared" si="18"/>
        <v>0</v>
      </c>
      <c r="H49" s="28">
        <f t="shared" si="19"/>
        <v>10740</v>
      </c>
    </row>
    <row r="50" spans="1:8" ht="16.2" hidden="1" thickBot="1" x14ac:dyDescent="0.35">
      <c r="A50" s="21" t="s">
        <v>57</v>
      </c>
      <c r="B50" s="33">
        <v>18000</v>
      </c>
      <c r="C50" s="23">
        <f t="shared" si="16"/>
        <v>9000</v>
      </c>
      <c r="D50" s="24">
        <f t="shared" si="17"/>
        <v>9000</v>
      </c>
      <c r="E50" s="25"/>
      <c r="F50" s="26"/>
      <c r="G50" s="27">
        <f t="shared" si="18"/>
        <v>0</v>
      </c>
      <c r="H50" s="28">
        <f t="shared" si="19"/>
        <v>18000</v>
      </c>
    </row>
    <row r="51" spans="1:8" ht="16.2" hidden="1" thickBot="1" x14ac:dyDescent="0.35">
      <c r="A51" s="21" t="s">
        <v>58</v>
      </c>
      <c r="B51" s="33">
        <v>12750</v>
      </c>
      <c r="C51" s="23">
        <f t="shared" si="16"/>
        <v>6375</v>
      </c>
      <c r="D51" s="24">
        <f t="shared" si="17"/>
        <v>6375</v>
      </c>
      <c r="E51" s="25"/>
      <c r="F51" s="26"/>
      <c r="G51" s="27">
        <f t="shared" si="18"/>
        <v>0</v>
      </c>
      <c r="H51" s="28">
        <f t="shared" si="19"/>
        <v>12750</v>
      </c>
    </row>
    <row r="52" spans="1:8" ht="16.2" hidden="1" thickBot="1" x14ac:dyDescent="0.35">
      <c r="A52" s="21" t="s">
        <v>59</v>
      </c>
      <c r="B52" s="33">
        <v>7500</v>
      </c>
      <c r="C52" s="23">
        <f t="shared" si="16"/>
        <v>3750</v>
      </c>
      <c r="D52" s="24">
        <f t="shared" si="17"/>
        <v>3750</v>
      </c>
      <c r="E52" s="25"/>
      <c r="F52" s="26"/>
      <c r="G52" s="27">
        <f t="shared" si="18"/>
        <v>0</v>
      </c>
      <c r="H52" s="28">
        <f t="shared" si="19"/>
        <v>7500</v>
      </c>
    </row>
    <row r="53" spans="1:8" ht="16.2" hidden="1" thickBot="1" x14ac:dyDescent="0.35">
      <c r="A53" s="21" t="s">
        <v>60</v>
      </c>
      <c r="B53" s="33">
        <v>450</v>
      </c>
      <c r="C53" s="23">
        <f t="shared" si="16"/>
        <v>225</v>
      </c>
      <c r="D53" s="24">
        <f t="shared" si="17"/>
        <v>225</v>
      </c>
      <c r="E53" s="25"/>
      <c r="F53" s="26"/>
      <c r="G53" s="27">
        <f t="shared" si="18"/>
        <v>0</v>
      </c>
      <c r="H53" s="28">
        <f t="shared" si="19"/>
        <v>450</v>
      </c>
    </row>
    <row r="54" spans="1:8" ht="16.2" hidden="1" thickBot="1" x14ac:dyDescent="0.35">
      <c r="A54" s="21" t="s">
        <v>61</v>
      </c>
      <c r="B54" s="33">
        <v>12500</v>
      </c>
      <c r="C54" s="23">
        <f t="shared" si="16"/>
        <v>6250</v>
      </c>
      <c r="D54" s="24">
        <f t="shared" si="17"/>
        <v>6250</v>
      </c>
      <c r="E54" s="25"/>
      <c r="F54" s="26"/>
      <c r="G54" s="27">
        <f t="shared" si="18"/>
        <v>0</v>
      </c>
      <c r="H54" s="28">
        <f t="shared" si="19"/>
        <v>12500</v>
      </c>
    </row>
    <row r="55" spans="1:8" ht="16.2" hidden="1" thickBot="1" x14ac:dyDescent="0.35">
      <c r="A55" s="21" t="s">
        <v>62</v>
      </c>
      <c r="B55" s="33">
        <v>12500</v>
      </c>
      <c r="C55" s="23">
        <f t="shared" si="16"/>
        <v>6250</v>
      </c>
      <c r="D55" s="24">
        <f t="shared" si="17"/>
        <v>6250</v>
      </c>
      <c r="E55" s="25"/>
      <c r="F55" s="26"/>
      <c r="G55" s="27">
        <f t="shared" si="18"/>
        <v>0</v>
      </c>
      <c r="H55" s="28">
        <f t="shared" si="19"/>
        <v>12500</v>
      </c>
    </row>
    <row r="56" spans="1:8" ht="16.2" hidden="1" thickBot="1" x14ac:dyDescent="0.35">
      <c r="A56" s="21" t="s">
        <v>63</v>
      </c>
      <c r="B56" s="33">
        <v>13500</v>
      </c>
      <c r="C56" s="23">
        <f t="shared" si="16"/>
        <v>6750</v>
      </c>
      <c r="D56" s="24">
        <f t="shared" si="17"/>
        <v>6750</v>
      </c>
      <c r="E56" s="25"/>
      <c r="F56" s="26"/>
      <c r="G56" s="27">
        <f t="shared" si="18"/>
        <v>0</v>
      </c>
      <c r="H56" s="28">
        <f t="shared" si="19"/>
        <v>13500</v>
      </c>
    </row>
    <row r="57" spans="1:8" ht="16.2" hidden="1" thickBot="1" x14ac:dyDescent="0.35">
      <c r="A57" s="21" t="s">
        <v>64</v>
      </c>
      <c r="B57" s="33">
        <v>4500</v>
      </c>
      <c r="C57" s="23">
        <f t="shared" si="16"/>
        <v>2250</v>
      </c>
      <c r="D57" s="24">
        <f t="shared" si="17"/>
        <v>2250</v>
      </c>
      <c r="E57" s="25"/>
      <c r="F57" s="26"/>
      <c r="G57" s="27">
        <f t="shared" si="18"/>
        <v>0</v>
      </c>
      <c r="H57" s="28">
        <f t="shared" si="19"/>
        <v>4500</v>
      </c>
    </row>
    <row r="58" spans="1:8" ht="16.2" hidden="1" thickBot="1" x14ac:dyDescent="0.35">
      <c r="A58" s="21" t="s">
        <v>65</v>
      </c>
      <c r="B58" s="33">
        <v>2565</v>
      </c>
      <c r="C58" s="23">
        <f t="shared" si="16"/>
        <v>1282.5</v>
      </c>
      <c r="D58" s="24">
        <f t="shared" si="17"/>
        <v>1282.5</v>
      </c>
      <c r="E58" s="25"/>
      <c r="F58" s="26"/>
      <c r="G58" s="27">
        <f t="shared" si="18"/>
        <v>0</v>
      </c>
      <c r="H58" s="28">
        <f t="shared" si="19"/>
        <v>2565</v>
      </c>
    </row>
    <row r="59" spans="1:8" ht="16.2" hidden="1" thickBot="1" x14ac:dyDescent="0.35">
      <c r="A59" s="21" t="s">
        <v>66</v>
      </c>
      <c r="B59" s="33">
        <v>12500</v>
      </c>
      <c r="C59" s="23">
        <f t="shared" si="16"/>
        <v>6250</v>
      </c>
      <c r="D59" s="24">
        <f t="shared" si="17"/>
        <v>6250</v>
      </c>
      <c r="E59" s="25"/>
      <c r="F59" s="26"/>
      <c r="G59" s="27">
        <f t="shared" si="18"/>
        <v>0</v>
      </c>
      <c r="H59" s="28">
        <f t="shared" si="19"/>
        <v>12500</v>
      </c>
    </row>
    <row r="60" spans="1:8" ht="16.2" hidden="1" thickBot="1" x14ac:dyDescent="0.35">
      <c r="A60" s="21" t="s">
        <v>67</v>
      </c>
      <c r="B60" s="44">
        <f>SUM(C60:D60)</f>
        <v>60000</v>
      </c>
      <c r="C60" s="23">
        <v>30000</v>
      </c>
      <c r="D60" s="24">
        <v>30000</v>
      </c>
      <c r="E60" s="45"/>
      <c r="F60" s="46"/>
      <c r="G60" s="27">
        <f t="shared" si="18"/>
        <v>0</v>
      </c>
      <c r="H60" s="28">
        <f t="shared" si="19"/>
        <v>60000</v>
      </c>
    </row>
    <row r="61" spans="1:8" ht="16.2" thickBot="1" x14ac:dyDescent="0.35">
      <c r="A61" s="47"/>
      <c r="B61" s="48">
        <f>+B4+B6+B11+B15+B21+B28+B34+B47</f>
        <v>2383358.3267513355</v>
      </c>
      <c r="C61" s="49"/>
      <c r="D61" s="49"/>
      <c r="E61" s="50">
        <f>+E4+E6+E11+E15+E21+E28+E34+E47</f>
        <v>79264.800000000003</v>
      </c>
      <c r="F61" s="51">
        <f>+F4+F6+F11+F15+F21+F28+F34+F47</f>
        <v>0</v>
      </c>
      <c r="G61" s="52">
        <f>+G4+G6+G11+G15+G21+G28+G34+G47</f>
        <v>79264.800000000003</v>
      </c>
      <c r="H61" s="48">
        <f>+H4+H6+H11+H15+H21+H28+H34+H47</f>
        <v>2462623.1267513353</v>
      </c>
    </row>
    <row r="62" spans="1:8" ht="16.2" thickTop="1" x14ac:dyDescent="0.3"/>
  </sheetData>
  <mergeCells count="1">
    <mergeCell ref="A1:H1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EA4FF-FECC-6541-9A84-F98E59C82629}">
  <sheetPr>
    <pageSetUpPr fitToPage="1"/>
  </sheetPr>
  <dimension ref="A1:F41"/>
  <sheetViews>
    <sheetView workbookViewId="0">
      <pane ySplit="2" topLeftCell="A23" activePane="bottomLeft" state="frozen"/>
      <selection pane="bottomLeft" activeCell="L27" sqref="L27"/>
    </sheetView>
  </sheetViews>
  <sheetFormatPr defaultColWidth="11.19921875" defaultRowHeight="15.6" x14ac:dyDescent="0.3"/>
  <cols>
    <col min="1" max="1" width="34" style="47" bestFit="1" customWidth="1"/>
    <col min="2" max="2" width="16.5" style="47" bestFit="1" customWidth="1"/>
    <col min="3" max="3" width="12.296875" bestFit="1" customWidth="1"/>
    <col min="4" max="4" width="14.19921875" customWidth="1"/>
    <col min="5" max="5" width="14" hidden="1" customWidth="1"/>
    <col min="6" max="6" width="12.296875" bestFit="1" customWidth="1"/>
  </cols>
  <sheetData>
    <row r="1" spans="1:6" ht="21" thickBot="1" x14ac:dyDescent="0.4">
      <c r="A1" s="235" t="s">
        <v>68</v>
      </c>
      <c r="B1" s="236"/>
      <c r="C1" s="237"/>
      <c r="D1" s="53"/>
      <c r="E1" s="54"/>
      <c r="F1" s="55"/>
    </row>
    <row r="2" spans="1:6" ht="52.8" thickBot="1" x14ac:dyDescent="0.35">
      <c r="A2" s="56" t="s">
        <v>69</v>
      </c>
      <c r="B2" s="57"/>
      <c r="C2" s="58" t="s">
        <v>70</v>
      </c>
      <c r="D2" s="59" t="s">
        <v>3</v>
      </c>
      <c r="E2" s="60" t="s">
        <v>5</v>
      </c>
      <c r="F2" s="61" t="s">
        <v>71</v>
      </c>
    </row>
    <row r="3" spans="1:6" ht="16.2" thickBot="1" x14ac:dyDescent="0.35">
      <c r="A3" s="62" t="s">
        <v>72</v>
      </c>
      <c r="B3" s="63"/>
      <c r="C3" s="64"/>
      <c r="D3" s="64"/>
      <c r="E3" s="64"/>
      <c r="F3" s="65"/>
    </row>
    <row r="4" spans="1:6" x14ac:dyDescent="0.3">
      <c r="A4" s="66" t="s">
        <v>73</v>
      </c>
      <c r="B4" s="67"/>
      <c r="C4" s="68">
        <v>61261.75</v>
      </c>
      <c r="D4" s="69"/>
      <c r="E4" s="70">
        <f>+D4</f>
        <v>0</v>
      </c>
      <c r="F4" s="138">
        <f>+C4+E4</f>
        <v>61261.75</v>
      </c>
    </row>
    <row r="5" spans="1:6" x14ac:dyDescent="0.3">
      <c r="A5" s="71" t="s">
        <v>74</v>
      </c>
      <c r="B5" s="72"/>
      <c r="C5" s="73">
        <v>53955</v>
      </c>
      <c r="D5" s="74"/>
      <c r="E5" s="70">
        <f t="shared" ref="E5:E11" si="0">+D5</f>
        <v>0</v>
      </c>
      <c r="F5" s="102">
        <f t="shared" ref="F5:F11" si="1">SUM(C5:D5)</f>
        <v>53955</v>
      </c>
    </row>
    <row r="6" spans="1:6" x14ac:dyDescent="0.3">
      <c r="A6" s="71" t="s">
        <v>75</v>
      </c>
      <c r="B6" s="72"/>
      <c r="C6" s="73">
        <v>9010</v>
      </c>
      <c r="D6" s="74"/>
      <c r="E6" s="70">
        <f t="shared" si="0"/>
        <v>0</v>
      </c>
      <c r="F6" s="102">
        <f t="shared" si="1"/>
        <v>9010</v>
      </c>
    </row>
    <row r="7" spans="1:6" x14ac:dyDescent="0.3">
      <c r="A7" s="76" t="s">
        <v>76</v>
      </c>
      <c r="B7" s="77"/>
      <c r="C7" s="73">
        <v>1405</v>
      </c>
      <c r="D7" s="74"/>
      <c r="E7" s="70">
        <f t="shared" si="0"/>
        <v>0</v>
      </c>
      <c r="F7" s="102">
        <f t="shared" si="1"/>
        <v>1405</v>
      </c>
    </row>
    <row r="8" spans="1:6" x14ac:dyDescent="0.3">
      <c r="A8" s="76" t="s">
        <v>77</v>
      </c>
      <c r="B8" s="77"/>
      <c r="C8" s="73">
        <v>1053.75</v>
      </c>
      <c r="D8" s="74"/>
      <c r="E8" s="70">
        <f t="shared" si="0"/>
        <v>0</v>
      </c>
      <c r="F8" s="102">
        <f t="shared" si="1"/>
        <v>1053.75</v>
      </c>
    </row>
    <row r="9" spans="1:6" x14ac:dyDescent="0.3">
      <c r="A9" s="76" t="s">
        <v>78</v>
      </c>
      <c r="B9" s="77"/>
      <c r="C9" s="73">
        <v>5850</v>
      </c>
      <c r="D9" s="74"/>
      <c r="E9" s="70">
        <f t="shared" si="0"/>
        <v>0</v>
      </c>
      <c r="F9" s="102">
        <f t="shared" si="1"/>
        <v>5850</v>
      </c>
    </row>
    <row r="10" spans="1:6" x14ac:dyDescent="0.3">
      <c r="A10" s="78" t="s">
        <v>79</v>
      </c>
      <c r="B10" s="79"/>
      <c r="C10" s="80">
        <v>0</v>
      </c>
      <c r="D10" s="74"/>
      <c r="E10" s="70">
        <f t="shared" si="0"/>
        <v>0</v>
      </c>
      <c r="F10" s="102">
        <f t="shared" si="1"/>
        <v>0</v>
      </c>
    </row>
    <row r="11" spans="1:6" ht="16.2" thickBot="1" x14ac:dyDescent="0.35">
      <c r="A11" s="81" t="s">
        <v>80</v>
      </c>
      <c r="B11" s="82"/>
      <c r="C11" s="83">
        <v>229</v>
      </c>
      <c r="D11" s="84"/>
      <c r="E11" s="70">
        <f t="shared" si="0"/>
        <v>0</v>
      </c>
      <c r="F11" s="139">
        <f t="shared" si="1"/>
        <v>229</v>
      </c>
    </row>
    <row r="12" spans="1:6" ht="16.2" thickBot="1" x14ac:dyDescent="0.35">
      <c r="A12" s="86" t="s">
        <v>81</v>
      </c>
      <c r="B12" s="87"/>
      <c r="C12" s="88">
        <f>SUM(C4:C11)</f>
        <v>132764.5</v>
      </c>
      <c r="D12" s="89">
        <f>SUM(D4:D11)</f>
        <v>0</v>
      </c>
      <c r="E12" s="90">
        <f>SUM(E4:E11)</f>
        <v>0</v>
      </c>
      <c r="F12" s="91">
        <f>SUM(F4:F11)</f>
        <v>132764.5</v>
      </c>
    </row>
    <row r="13" spans="1:6" ht="16.2" thickBot="1" x14ac:dyDescent="0.35">
      <c r="A13" s="62" t="s">
        <v>82</v>
      </c>
      <c r="B13" s="9">
        <v>5311</v>
      </c>
      <c r="C13" s="92"/>
      <c r="D13" s="92"/>
      <c r="E13" s="92"/>
      <c r="F13" s="93"/>
    </row>
    <row r="14" spans="1:6" x14ac:dyDescent="0.3">
      <c r="A14" s="94" t="s">
        <v>83</v>
      </c>
      <c r="B14" s="95" t="s">
        <v>84</v>
      </c>
      <c r="C14" s="97">
        <v>635000</v>
      </c>
      <c r="D14" s="97">
        <v>300000</v>
      </c>
      <c r="E14" s="97">
        <f t="shared" ref="E14:E21" si="2">+D14</f>
        <v>300000</v>
      </c>
      <c r="F14" s="138">
        <f>+C14+D14</f>
        <v>935000</v>
      </c>
    </row>
    <row r="15" spans="1:6" x14ac:dyDescent="0.3">
      <c r="A15" s="98" t="s">
        <v>85</v>
      </c>
      <c r="B15" s="99" t="s">
        <v>86</v>
      </c>
      <c r="C15" s="80"/>
      <c r="D15" s="74"/>
      <c r="E15" s="70">
        <f t="shared" si="2"/>
        <v>0</v>
      </c>
      <c r="F15" s="102">
        <f t="shared" ref="F15:F16" si="3">SUM(C15:D15)</f>
        <v>0</v>
      </c>
    </row>
    <row r="16" spans="1:6" x14ac:dyDescent="0.3">
      <c r="A16" s="98" t="s">
        <v>85</v>
      </c>
      <c r="B16" s="99" t="s">
        <v>87</v>
      </c>
      <c r="C16" s="80"/>
      <c r="D16" s="74"/>
      <c r="E16" s="70">
        <f t="shared" si="2"/>
        <v>0</v>
      </c>
      <c r="F16" s="102">
        <f t="shared" si="3"/>
        <v>0</v>
      </c>
    </row>
    <row r="17" spans="1:6" x14ac:dyDescent="0.3">
      <c r="A17" s="100" t="s">
        <v>85</v>
      </c>
      <c r="B17" s="101" t="s">
        <v>88</v>
      </c>
      <c r="C17" s="73">
        <f>31951.99+177453.52</f>
        <v>209405.50999999998</v>
      </c>
      <c r="D17" s="74">
        <v>-55661.45</v>
      </c>
      <c r="E17" s="70">
        <f t="shared" si="2"/>
        <v>-55661.45</v>
      </c>
      <c r="F17" s="102">
        <f>+C17+D17</f>
        <v>153744.06</v>
      </c>
    </row>
    <row r="18" spans="1:6" x14ac:dyDescent="0.3">
      <c r="A18" s="100" t="s">
        <v>85</v>
      </c>
      <c r="B18" s="101" t="s">
        <v>89</v>
      </c>
      <c r="C18" s="73">
        <f>15495.38+84063.21</f>
        <v>99558.590000000011</v>
      </c>
      <c r="D18" s="74">
        <v>-22207.67</v>
      </c>
      <c r="E18" s="70">
        <f t="shared" si="2"/>
        <v>-22207.67</v>
      </c>
      <c r="F18" s="102">
        <f t="shared" ref="F18:F20" si="4">+C18+D18</f>
        <v>77350.920000000013</v>
      </c>
    </row>
    <row r="19" spans="1:6" x14ac:dyDescent="0.3">
      <c r="A19" s="100" t="s">
        <v>90</v>
      </c>
      <c r="B19" s="101" t="s">
        <v>91</v>
      </c>
      <c r="C19" s="73">
        <v>675064.8</v>
      </c>
      <c r="D19" s="74">
        <v>-171120.46</v>
      </c>
      <c r="E19" s="70">
        <f t="shared" si="2"/>
        <v>-171120.46</v>
      </c>
      <c r="F19" s="102">
        <f t="shared" si="4"/>
        <v>503944.34000000008</v>
      </c>
    </row>
    <row r="20" spans="1:6" x14ac:dyDescent="0.3">
      <c r="A20" s="100" t="s">
        <v>90</v>
      </c>
      <c r="B20" s="101" t="s">
        <v>92</v>
      </c>
      <c r="C20" s="73">
        <v>293109.40000000002</v>
      </c>
      <c r="D20" s="74">
        <v>-27177.4</v>
      </c>
      <c r="E20" s="70">
        <f t="shared" si="2"/>
        <v>-27177.4</v>
      </c>
      <c r="F20" s="102">
        <f t="shared" si="4"/>
        <v>265932</v>
      </c>
    </row>
    <row r="21" spans="1:6" ht="16.2" thickBot="1" x14ac:dyDescent="0.35">
      <c r="A21" s="98" t="s">
        <v>144</v>
      </c>
      <c r="B21" s="99"/>
      <c r="C21" s="104"/>
      <c r="D21" s="84">
        <v>216000</v>
      </c>
      <c r="E21" s="70">
        <f t="shared" si="2"/>
        <v>216000</v>
      </c>
      <c r="F21" s="105">
        <v>216000</v>
      </c>
    </row>
    <row r="22" spans="1:6" ht="16.2" thickBot="1" x14ac:dyDescent="0.35">
      <c r="A22" s="86" t="s">
        <v>81</v>
      </c>
      <c r="B22" s="87"/>
      <c r="C22" s="88">
        <f>SUM(C14:C21)</f>
        <v>1912138.2999999998</v>
      </c>
      <c r="D22" s="89">
        <f>SUM(D14:D21)</f>
        <v>239833.02000000002</v>
      </c>
      <c r="E22" s="90">
        <f>SUM(E14:E21)</f>
        <v>239833.02000000002</v>
      </c>
      <c r="F22" s="91">
        <f>SUM(F14:F21)</f>
        <v>2151971.3200000003</v>
      </c>
    </row>
    <row r="23" spans="1:6" ht="16.2" thickBot="1" x14ac:dyDescent="0.35">
      <c r="A23" s="106" t="s">
        <v>93</v>
      </c>
      <c r="B23" s="107"/>
      <c r="C23" s="108"/>
      <c r="D23" s="108"/>
      <c r="E23" s="108"/>
      <c r="F23" s="93"/>
    </row>
    <row r="24" spans="1:6" ht="16.2" thickBot="1" x14ac:dyDescent="0.35">
      <c r="A24" s="109" t="s">
        <v>94</v>
      </c>
      <c r="B24" s="110"/>
      <c r="C24" s="111">
        <v>51846</v>
      </c>
      <c r="D24" s="112"/>
      <c r="E24" s="113">
        <f>+D24</f>
        <v>0</v>
      </c>
      <c r="F24" s="140">
        <f>SUM(C24:D24)</f>
        <v>51846</v>
      </c>
    </row>
    <row r="25" spans="1:6" ht="16.2" thickBot="1" x14ac:dyDescent="0.35">
      <c r="A25" s="114" t="s">
        <v>95</v>
      </c>
      <c r="B25" s="115"/>
      <c r="C25" s="116"/>
      <c r="D25" s="117"/>
      <c r="E25" s="117"/>
      <c r="F25" s="118"/>
    </row>
    <row r="26" spans="1:6" x14ac:dyDescent="0.3">
      <c r="A26" s="119" t="s">
        <v>96</v>
      </c>
      <c r="B26" s="120"/>
      <c r="C26" s="68">
        <v>6595</v>
      </c>
      <c r="D26" s="69"/>
      <c r="E26" s="70">
        <f t="shared" ref="E26:E31" si="5">+D26</f>
        <v>0</v>
      </c>
      <c r="F26" s="138">
        <f t="shared" ref="F26:F31" si="6">SUM(C26:D26)</f>
        <v>6595</v>
      </c>
    </row>
    <row r="27" spans="1:6" x14ac:dyDescent="0.3">
      <c r="A27" s="121" t="s">
        <v>97</v>
      </c>
      <c r="B27" s="122"/>
      <c r="C27" s="123">
        <v>146630</v>
      </c>
      <c r="D27" s="103"/>
      <c r="E27" s="70">
        <f t="shared" si="5"/>
        <v>0</v>
      </c>
      <c r="F27" s="102">
        <f t="shared" si="6"/>
        <v>146630</v>
      </c>
    </row>
    <row r="28" spans="1:6" x14ac:dyDescent="0.3">
      <c r="A28" s="121" t="s">
        <v>98</v>
      </c>
      <c r="B28" s="122"/>
      <c r="C28" s="123">
        <v>48000</v>
      </c>
      <c r="D28" s="103"/>
      <c r="E28" s="70">
        <f t="shared" si="5"/>
        <v>0</v>
      </c>
      <c r="F28" s="102">
        <f t="shared" si="6"/>
        <v>48000</v>
      </c>
    </row>
    <row r="29" spans="1:6" x14ac:dyDescent="0.3">
      <c r="A29" s="121" t="s">
        <v>99</v>
      </c>
      <c r="B29" s="122"/>
      <c r="C29" s="123">
        <v>15000</v>
      </c>
      <c r="D29" s="103"/>
      <c r="E29" s="70">
        <f t="shared" si="5"/>
        <v>0</v>
      </c>
      <c r="F29" s="102">
        <f t="shared" si="6"/>
        <v>15000</v>
      </c>
    </row>
    <row r="30" spans="1:6" x14ac:dyDescent="0.3">
      <c r="A30" s="121" t="s">
        <v>100</v>
      </c>
      <c r="B30" s="122"/>
      <c r="C30" s="123">
        <v>160041</v>
      </c>
      <c r="D30" s="103">
        <v>-9310</v>
      </c>
      <c r="E30" s="70">
        <f t="shared" si="5"/>
        <v>-9310</v>
      </c>
      <c r="F30" s="102">
        <f t="shared" si="6"/>
        <v>150731</v>
      </c>
    </row>
    <row r="31" spans="1:6" ht="16.2" thickBot="1" x14ac:dyDescent="0.35">
      <c r="A31" s="124" t="s">
        <v>95</v>
      </c>
      <c r="B31" s="125"/>
      <c r="C31" s="123">
        <v>135126</v>
      </c>
      <c r="D31" s="103">
        <v>194171</v>
      </c>
      <c r="E31" s="70">
        <f t="shared" si="5"/>
        <v>194171</v>
      </c>
      <c r="F31" s="85">
        <f t="shared" si="6"/>
        <v>329297</v>
      </c>
    </row>
    <row r="32" spans="1:6" ht="16.2" thickBot="1" x14ac:dyDescent="0.35">
      <c r="A32" s="86" t="s">
        <v>81</v>
      </c>
      <c r="B32" s="87"/>
      <c r="C32" s="88">
        <f>SUM(C24:C31)</f>
        <v>563238</v>
      </c>
      <c r="D32" s="89">
        <f>SUM(D24:D31)</f>
        <v>184861</v>
      </c>
      <c r="E32" s="90">
        <f>SUM(E24:E31)</f>
        <v>184861</v>
      </c>
      <c r="F32" s="91">
        <f>SUM(F24:F31)</f>
        <v>748099</v>
      </c>
    </row>
    <row r="33" spans="1:6" ht="16.2" thickBot="1" x14ac:dyDescent="0.35">
      <c r="A33" s="62" t="s">
        <v>93</v>
      </c>
      <c r="B33" s="63"/>
      <c r="C33" s="92"/>
      <c r="D33" s="92"/>
      <c r="E33" s="92"/>
      <c r="F33" s="126"/>
    </row>
    <row r="34" spans="1:6" x14ac:dyDescent="0.3">
      <c r="A34" s="127" t="s">
        <v>101</v>
      </c>
      <c r="B34" s="128"/>
      <c r="C34" s="123">
        <v>50000</v>
      </c>
      <c r="D34" s="103"/>
      <c r="E34" s="70">
        <f t="shared" ref="E34:E39" si="7">+D34</f>
        <v>0</v>
      </c>
      <c r="F34" s="129">
        <f t="shared" ref="F34:F39" si="8">SUM(C34:D34)</f>
        <v>50000</v>
      </c>
    </row>
    <row r="35" spans="1:6" x14ac:dyDescent="0.3">
      <c r="A35" s="130" t="s">
        <v>102</v>
      </c>
      <c r="B35" s="131"/>
      <c r="C35" s="73">
        <v>8000</v>
      </c>
      <c r="D35" s="74"/>
      <c r="E35" s="70">
        <f t="shared" si="7"/>
        <v>0</v>
      </c>
      <c r="F35" s="75">
        <f t="shared" si="8"/>
        <v>8000</v>
      </c>
    </row>
    <row r="36" spans="1:6" x14ac:dyDescent="0.3">
      <c r="A36" s="130" t="s">
        <v>103</v>
      </c>
      <c r="B36" s="131"/>
      <c r="C36" s="73">
        <v>55000</v>
      </c>
      <c r="D36" s="74"/>
      <c r="E36" s="70">
        <f t="shared" si="7"/>
        <v>0</v>
      </c>
      <c r="F36" s="75">
        <f t="shared" si="8"/>
        <v>55000</v>
      </c>
    </row>
    <row r="37" spans="1:6" x14ac:dyDescent="0.3">
      <c r="A37" s="130" t="s">
        <v>104</v>
      </c>
      <c r="B37" s="131"/>
      <c r="C37" s="73">
        <v>0</v>
      </c>
      <c r="D37" s="74"/>
      <c r="E37" s="70">
        <f t="shared" si="7"/>
        <v>0</v>
      </c>
      <c r="F37" s="75">
        <f t="shared" si="8"/>
        <v>0</v>
      </c>
    </row>
    <row r="38" spans="1:6" x14ac:dyDescent="0.3">
      <c r="A38" s="130" t="s">
        <v>105</v>
      </c>
      <c r="B38" s="131"/>
      <c r="C38" s="73">
        <v>0</v>
      </c>
      <c r="D38" s="74"/>
      <c r="E38" s="70">
        <f t="shared" si="7"/>
        <v>0</v>
      </c>
      <c r="F38" s="75">
        <f t="shared" si="8"/>
        <v>0</v>
      </c>
    </row>
    <row r="39" spans="1:6" ht="16.2" thickBot="1" x14ac:dyDescent="0.35">
      <c r="A39" s="130" t="s">
        <v>106</v>
      </c>
      <c r="B39" s="131"/>
      <c r="C39" s="83">
        <v>0</v>
      </c>
      <c r="D39" s="84">
        <v>8026.66</v>
      </c>
      <c r="E39" s="70">
        <f t="shared" si="7"/>
        <v>8026.66</v>
      </c>
      <c r="F39" s="85">
        <f t="shared" si="8"/>
        <v>8026.66</v>
      </c>
    </row>
    <row r="40" spans="1:6" ht="16.2" thickBot="1" x14ac:dyDescent="0.35">
      <c r="A40" s="86" t="s">
        <v>81</v>
      </c>
      <c r="B40" s="87"/>
      <c r="C40" s="88">
        <f>SUM(C34:C36)</f>
        <v>113000</v>
      </c>
      <c r="D40" s="89">
        <f>SUM(D34:D36)</f>
        <v>0</v>
      </c>
      <c r="E40" s="90">
        <f>SUM(E34:E36)</f>
        <v>0</v>
      </c>
      <c r="F40" s="91">
        <f>SUM(F34:F39)</f>
        <v>121026.66</v>
      </c>
    </row>
    <row r="41" spans="1:6" ht="16.2" thickBot="1" x14ac:dyDescent="0.35">
      <c r="A41" s="132" t="s">
        <v>107</v>
      </c>
      <c r="B41" s="133"/>
      <c r="C41" s="134">
        <f>+C12+C22+C23+C32+C40</f>
        <v>2721140.8</v>
      </c>
      <c r="D41" s="135">
        <f>+D12+D22+D23+D32+D40</f>
        <v>424694.02</v>
      </c>
      <c r="E41" s="136">
        <f>+E12+E22+E23+E32+E40</f>
        <v>424694.02</v>
      </c>
      <c r="F41" s="137">
        <f>+F12+F22+F23+F32+F40</f>
        <v>3153861.4800000004</v>
      </c>
    </row>
  </sheetData>
  <mergeCells count="1">
    <mergeCell ref="A1:C1"/>
  </mergeCells>
  <pageMargins left="0.7" right="0.7" top="0.75" bottom="0.75" header="0.3" footer="0.3"/>
  <pageSetup scale="7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12416-0C9F-3E46-A4B1-174319299B18}">
  <sheetPr>
    <pageSetUpPr fitToPage="1"/>
  </sheetPr>
  <dimension ref="A1:I37"/>
  <sheetViews>
    <sheetView tabSelected="1" workbookViewId="0">
      <pane ySplit="2" topLeftCell="A3" activePane="bottomLeft" state="frozen"/>
      <selection pane="bottomLeft" activeCell="G9" sqref="G9"/>
    </sheetView>
  </sheetViews>
  <sheetFormatPr defaultColWidth="11.19921875" defaultRowHeight="15.6" x14ac:dyDescent="0.3"/>
  <cols>
    <col min="1" max="1" width="31.796875" style="47" customWidth="1"/>
    <col min="2" max="2" width="20.296875" style="47" customWidth="1"/>
    <col min="3" max="3" width="20.296875" style="231" customWidth="1"/>
    <col min="4" max="4" width="1.796875" style="47" customWidth="1"/>
    <col min="5" max="6" width="14" style="47" customWidth="1"/>
    <col min="7" max="7" width="16.296875" style="47" customWidth="1"/>
    <col min="8" max="8" width="14" style="47" hidden="1" customWidth="1"/>
    <col min="9" max="9" width="15.5" style="47" customWidth="1"/>
  </cols>
  <sheetData>
    <row r="1" spans="1:9" ht="21" thickBot="1" x14ac:dyDescent="0.4">
      <c r="A1" s="141" t="s">
        <v>68</v>
      </c>
      <c r="B1" s="144"/>
      <c r="C1" s="143"/>
      <c r="D1" s="142"/>
      <c r="E1" s="142"/>
      <c r="F1" s="142"/>
      <c r="G1" s="142"/>
      <c r="H1" s="142"/>
      <c r="I1" s="144"/>
    </row>
    <row r="2" spans="1:9" ht="52.8" thickBot="1" x14ac:dyDescent="0.35">
      <c r="A2" s="145" t="s">
        <v>108</v>
      </c>
      <c r="B2" s="146"/>
      <c r="C2" s="146"/>
      <c r="D2" s="147"/>
      <c r="E2" s="148" t="s">
        <v>109</v>
      </c>
      <c r="F2" s="149" t="s">
        <v>110</v>
      </c>
      <c r="G2" s="150" t="s">
        <v>3</v>
      </c>
      <c r="H2" s="151" t="s">
        <v>111</v>
      </c>
      <c r="I2" s="152" t="s">
        <v>112</v>
      </c>
    </row>
    <row r="3" spans="1:9" ht="18" thickBot="1" x14ac:dyDescent="0.35">
      <c r="A3" s="153">
        <v>5303</v>
      </c>
      <c r="B3" s="154"/>
      <c r="C3" s="154"/>
      <c r="D3" s="154"/>
      <c r="E3" s="154"/>
      <c r="F3" s="154"/>
      <c r="G3" s="154"/>
      <c r="H3" s="154"/>
      <c r="I3" s="154"/>
    </row>
    <row r="4" spans="1:9" ht="16.2" thickBot="1" x14ac:dyDescent="0.35">
      <c r="A4" s="128" t="s">
        <v>141</v>
      </c>
      <c r="B4" s="128"/>
      <c r="C4" s="155"/>
      <c r="D4" s="156"/>
      <c r="E4" s="157">
        <v>0</v>
      </c>
      <c r="F4" s="158"/>
      <c r="G4" s="159">
        <v>11200</v>
      </c>
      <c r="H4" s="160">
        <v>11200</v>
      </c>
      <c r="I4" s="161">
        <v>11200</v>
      </c>
    </row>
    <row r="5" spans="1:9" ht="16.2" thickBot="1" x14ac:dyDescent="0.35">
      <c r="A5" s="162" t="s">
        <v>81</v>
      </c>
      <c r="B5" s="163"/>
      <c r="C5" s="164"/>
      <c r="D5" s="165"/>
      <c r="E5" s="166">
        <v>0</v>
      </c>
      <c r="F5" s="166">
        <v>0</v>
      </c>
      <c r="G5" s="167">
        <v>11200</v>
      </c>
      <c r="H5" s="168">
        <v>11200</v>
      </c>
      <c r="I5" s="166">
        <v>11200</v>
      </c>
    </row>
    <row r="6" spans="1:9" ht="18" thickBot="1" x14ac:dyDescent="0.35">
      <c r="A6" s="153">
        <v>5310</v>
      </c>
      <c r="B6" s="154"/>
      <c r="C6" s="154"/>
      <c r="D6" s="154"/>
      <c r="E6" s="154"/>
      <c r="F6" s="154"/>
      <c r="G6" s="154"/>
      <c r="H6" s="168"/>
      <c r="I6" s="154"/>
    </row>
    <row r="7" spans="1:9" ht="16.2" thickBot="1" x14ac:dyDescent="0.35">
      <c r="A7" s="212" t="s">
        <v>142</v>
      </c>
      <c r="B7" s="212" t="s">
        <v>143</v>
      </c>
      <c r="C7" s="213"/>
      <c r="D7" s="156"/>
      <c r="E7" s="192"/>
      <c r="F7" s="193"/>
      <c r="G7" s="194">
        <v>217312.5</v>
      </c>
      <c r="H7" s="160">
        <v>-217312.5</v>
      </c>
      <c r="I7" s="157">
        <v>217312.5</v>
      </c>
    </row>
    <row r="8" spans="1:9" ht="16.2" hidden="1" thickBot="1" x14ac:dyDescent="0.35">
      <c r="A8" s="178" t="s">
        <v>114</v>
      </c>
      <c r="B8" s="178"/>
      <c r="C8" s="179"/>
      <c r="D8" s="181"/>
      <c r="E8" s="180"/>
      <c r="F8" s="182"/>
      <c r="G8" s="183"/>
      <c r="H8" s="160">
        <v>0</v>
      </c>
      <c r="I8" s="184">
        <v>0</v>
      </c>
    </row>
    <row r="9" spans="1:9" ht="16.2" thickBot="1" x14ac:dyDescent="0.35">
      <c r="A9" s="162" t="s">
        <v>81</v>
      </c>
      <c r="B9" s="185"/>
      <c r="C9" s="186"/>
      <c r="D9" s="165"/>
      <c r="E9" s="166"/>
      <c r="F9" s="176">
        <v>0</v>
      </c>
      <c r="G9" s="167">
        <v>217312.5</v>
      </c>
      <c r="H9" s="168">
        <v>0</v>
      </c>
      <c r="I9" s="177">
        <v>217312.5</v>
      </c>
    </row>
    <row r="10" spans="1:9" ht="18" thickBot="1" x14ac:dyDescent="0.35">
      <c r="A10" s="153" t="s">
        <v>110</v>
      </c>
      <c r="B10" s="154"/>
      <c r="C10" s="154"/>
      <c r="D10" s="154"/>
      <c r="E10" s="154"/>
      <c r="F10" s="154"/>
      <c r="G10" s="154"/>
      <c r="H10" s="154"/>
      <c r="I10" s="154"/>
    </row>
    <row r="11" spans="1:9" x14ac:dyDescent="0.3">
      <c r="A11" s="187" t="s">
        <v>115</v>
      </c>
      <c r="B11" s="187"/>
      <c r="C11" s="188"/>
      <c r="D11" s="189"/>
      <c r="E11" s="96"/>
      <c r="F11" s="190">
        <v>300000</v>
      </c>
      <c r="G11" s="190">
        <v>-300000</v>
      </c>
      <c r="H11" s="96">
        <v>-300000</v>
      </c>
      <c r="I11" s="96">
        <v>0</v>
      </c>
    </row>
    <row r="12" spans="1:9" x14ac:dyDescent="0.3">
      <c r="A12" s="101" t="s">
        <v>116</v>
      </c>
      <c r="B12" s="101" t="s">
        <v>117</v>
      </c>
      <c r="C12" s="191"/>
      <c r="D12" s="156"/>
      <c r="E12" s="192"/>
      <c r="F12" s="193">
        <v>100000</v>
      </c>
      <c r="G12" s="194">
        <v>100000</v>
      </c>
      <c r="H12" s="160">
        <v>100000</v>
      </c>
      <c r="I12" s="195">
        <v>200000</v>
      </c>
    </row>
    <row r="13" spans="1:9" ht="16.2" thickBot="1" x14ac:dyDescent="0.35">
      <c r="A13" s="101" t="s">
        <v>116</v>
      </c>
      <c r="B13" s="101" t="s">
        <v>118</v>
      </c>
      <c r="C13" s="196"/>
      <c r="D13" s="156"/>
      <c r="E13" s="197"/>
      <c r="F13" s="198">
        <v>300000</v>
      </c>
      <c r="G13" s="174"/>
      <c r="H13" s="160">
        <v>0</v>
      </c>
      <c r="I13" s="195">
        <v>300000</v>
      </c>
    </row>
    <row r="14" spans="1:9" ht="16.2" thickBot="1" x14ac:dyDescent="0.35">
      <c r="A14" s="201" t="s">
        <v>81</v>
      </c>
      <c r="B14" s="202"/>
      <c r="C14" s="203"/>
      <c r="D14" s="165"/>
      <c r="E14" s="204">
        <v>0</v>
      </c>
      <c r="F14" s="205">
        <f>SUM(F11:F13)</f>
        <v>700000</v>
      </c>
      <c r="G14" s="206">
        <v>-200000</v>
      </c>
      <c r="H14" s="207">
        <v>-200000</v>
      </c>
      <c r="I14" s="208">
        <v>500000</v>
      </c>
    </row>
    <row r="15" spans="1:9" ht="18" thickBot="1" x14ac:dyDescent="0.35">
      <c r="A15" s="153">
        <v>5307</v>
      </c>
      <c r="B15" s="154"/>
      <c r="C15" s="154"/>
      <c r="D15" s="154"/>
      <c r="E15" s="154"/>
      <c r="F15" s="154"/>
      <c r="G15" s="154"/>
      <c r="H15" s="154"/>
      <c r="I15" s="154"/>
    </row>
    <row r="16" spans="1:9" x14ac:dyDescent="0.3">
      <c r="A16" s="122" t="s">
        <v>119</v>
      </c>
      <c r="B16" s="209"/>
      <c r="C16" s="210"/>
      <c r="D16" s="156"/>
      <c r="E16" s="157">
        <v>6859</v>
      </c>
      <c r="F16" s="158"/>
      <c r="G16" s="159"/>
      <c r="H16" s="160">
        <v>0</v>
      </c>
      <c r="I16" s="211">
        <v>6859</v>
      </c>
    </row>
    <row r="17" spans="1:9" x14ac:dyDescent="0.3">
      <c r="A17" s="212" t="s">
        <v>120</v>
      </c>
      <c r="B17" s="77"/>
      <c r="C17" s="213" t="s">
        <v>121</v>
      </c>
      <c r="D17" s="156"/>
      <c r="E17" s="192">
        <v>119872</v>
      </c>
      <c r="F17" s="193"/>
      <c r="G17" s="194">
        <v>-10971.96</v>
      </c>
      <c r="H17" s="160">
        <v>-10971.96</v>
      </c>
      <c r="I17" s="195">
        <v>108900.04000000001</v>
      </c>
    </row>
    <row r="18" spans="1:9" ht="16.2" thickBot="1" x14ac:dyDescent="0.35">
      <c r="A18" s="212" t="s">
        <v>122</v>
      </c>
      <c r="B18" s="77"/>
      <c r="C18" s="213" t="s">
        <v>121</v>
      </c>
      <c r="D18" s="156"/>
      <c r="E18" s="192">
        <v>58130</v>
      </c>
      <c r="F18" s="193"/>
      <c r="G18" s="194">
        <v>-23126</v>
      </c>
      <c r="H18" s="160">
        <v>-23126</v>
      </c>
      <c r="I18" s="175">
        <v>35004</v>
      </c>
    </row>
    <row r="19" spans="1:9" ht="16.2" thickBot="1" x14ac:dyDescent="0.35">
      <c r="A19" s="162" t="s">
        <v>81</v>
      </c>
      <c r="B19" s="214"/>
      <c r="C19" s="215"/>
      <c r="D19" s="165"/>
      <c r="E19" s="204">
        <v>184861</v>
      </c>
      <c r="F19" s="205">
        <v>0</v>
      </c>
      <c r="G19" s="206">
        <v>-34097.96</v>
      </c>
      <c r="H19" s="207">
        <v>-34097.96</v>
      </c>
      <c r="I19" s="208">
        <v>150763.04</v>
      </c>
    </row>
    <row r="20" spans="1:9" ht="18" thickBot="1" x14ac:dyDescent="0.35">
      <c r="A20" s="153">
        <v>5339</v>
      </c>
      <c r="B20" s="154"/>
      <c r="C20" s="154"/>
      <c r="D20" s="154"/>
      <c r="E20" s="154"/>
      <c r="F20" s="154"/>
      <c r="G20" s="154"/>
      <c r="H20" s="154"/>
      <c r="I20" s="154"/>
    </row>
    <row r="21" spans="1:9" x14ac:dyDescent="0.3">
      <c r="A21" s="216" t="s">
        <v>123</v>
      </c>
      <c r="B21" s="217" t="s">
        <v>124</v>
      </c>
      <c r="C21" s="155" t="s">
        <v>121</v>
      </c>
      <c r="D21" s="156"/>
      <c r="E21" s="157">
        <v>112288.1</v>
      </c>
      <c r="F21" s="158"/>
      <c r="G21" s="159">
        <v>-9388</v>
      </c>
      <c r="H21" s="160">
        <v>-9388</v>
      </c>
      <c r="I21" s="161">
        <v>102900.1</v>
      </c>
    </row>
    <row r="22" spans="1:9" ht="16.2" thickBot="1" x14ac:dyDescent="0.35">
      <c r="A22" s="101" t="s">
        <v>125</v>
      </c>
      <c r="B22" s="101"/>
      <c r="C22" s="191"/>
      <c r="D22" s="156"/>
      <c r="E22" s="192">
        <v>43755</v>
      </c>
      <c r="F22" s="193"/>
      <c r="G22" s="194"/>
      <c r="H22" s="160">
        <v>0</v>
      </c>
      <c r="I22" s="200">
        <v>43755</v>
      </c>
    </row>
    <row r="23" spans="1:9" x14ac:dyDescent="0.3">
      <c r="A23" s="101" t="s">
        <v>126</v>
      </c>
      <c r="B23" s="101" t="s">
        <v>127</v>
      </c>
      <c r="C23" s="191" t="s">
        <v>113</v>
      </c>
      <c r="D23" s="156"/>
      <c r="E23" s="192">
        <v>216766</v>
      </c>
      <c r="F23" s="193"/>
      <c r="G23" s="194">
        <v>354</v>
      </c>
      <c r="H23" s="160">
        <v>354</v>
      </c>
      <c r="I23" s="218">
        <v>217120</v>
      </c>
    </row>
    <row r="24" spans="1:9" x14ac:dyDescent="0.3">
      <c r="A24" s="131" t="s">
        <v>128</v>
      </c>
      <c r="B24" s="131"/>
      <c r="C24" s="191"/>
      <c r="D24" s="156"/>
      <c r="E24" s="192">
        <v>63000</v>
      </c>
      <c r="F24" s="193"/>
      <c r="G24" s="194"/>
      <c r="H24" s="160">
        <v>0</v>
      </c>
      <c r="I24" s="219">
        <v>63000</v>
      </c>
    </row>
    <row r="25" spans="1:9" ht="16.2" thickBot="1" x14ac:dyDescent="0.35">
      <c r="A25" s="170" t="s">
        <v>140</v>
      </c>
      <c r="B25" s="170">
        <v>5339</v>
      </c>
      <c r="C25" s="171" t="s">
        <v>121</v>
      </c>
      <c r="D25" s="156"/>
      <c r="E25" s="172">
        <v>12611.68</v>
      </c>
      <c r="F25" s="173"/>
      <c r="G25" s="174"/>
      <c r="H25" s="160">
        <v>0</v>
      </c>
      <c r="I25" s="219">
        <v>12611.68</v>
      </c>
    </row>
    <row r="26" spans="1:9" ht="16.2" thickBot="1" x14ac:dyDescent="0.35">
      <c r="A26" s="162" t="s">
        <v>81</v>
      </c>
      <c r="B26" s="214"/>
      <c r="C26" s="215"/>
      <c r="D26" s="165"/>
      <c r="E26" s="204">
        <v>448420.77999999997</v>
      </c>
      <c r="F26" s="205">
        <v>0</v>
      </c>
      <c r="G26" s="206">
        <v>-9034</v>
      </c>
      <c r="H26" s="207">
        <v>-9034</v>
      </c>
      <c r="I26" s="208">
        <v>439386.77999999997</v>
      </c>
    </row>
    <row r="27" spans="1:9" ht="18" thickBot="1" x14ac:dyDescent="0.35">
      <c r="A27" s="153" t="s">
        <v>129</v>
      </c>
      <c r="B27" s="154"/>
      <c r="C27" s="154"/>
      <c r="D27" s="154"/>
      <c r="E27" s="154"/>
      <c r="F27" s="154"/>
      <c r="G27" s="154"/>
      <c r="H27" s="154"/>
      <c r="I27" s="154"/>
    </row>
    <row r="28" spans="1:9" x14ac:dyDescent="0.3">
      <c r="A28" s="101" t="s">
        <v>130</v>
      </c>
      <c r="B28" s="101"/>
      <c r="C28" s="191" t="s">
        <v>131</v>
      </c>
      <c r="D28" s="156"/>
      <c r="E28" s="192">
        <v>108202.4</v>
      </c>
      <c r="F28" s="193"/>
      <c r="G28" s="194"/>
      <c r="H28" s="160">
        <v>0</v>
      </c>
      <c r="I28" s="161">
        <v>108202.4</v>
      </c>
    </row>
    <row r="29" spans="1:9" x14ac:dyDescent="0.3">
      <c r="A29" s="101" t="s">
        <v>132</v>
      </c>
      <c r="B29" s="101" t="s">
        <v>133</v>
      </c>
      <c r="C29" s="191" t="s">
        <v>131</v>
      </c>
      <c r="D29" s="156"/>
      <c r="E29" s="192">
        <v>27050.6</v>
      </c>
      <c r="F29" s="193"/>
      <c r="G29" s="194"/>
      <c r="H29" s="160">
        <v>0</v>
      </c>
      <c r="I29" s="195">
        <v>27050.6</v>
      </c>
    </row>
    <row r="30" spans="1:9" x14ac:dyDescent="0.3">
      <c r="A30" s="101" t="s">
        <v>134</v>
      </c>
      <c r="B30" s="101" t="s">
        <v>135</v>
      </c>
      <c r="C30" s="191" t="s">
        <v>121</v>
      </c>
      <c r="D30" s="156"/>
      <c r="E30" s="192">
        <v>108900.04300000001</v>
      </c>
      <c r="F30" s="193"/>
      <c r="G30" s="194">
        <v>-697.64</v>
      </c>
      <c r="H30" s="160">
        <v>-697.64</v>
      </c>
      <c r="I30" s="195">
        <v>108202.40300000001</v>
      </c>
    </row>
    <row r="31" spans="1:9" ht="16.2" thickBot="1" x14ac:dyDescent="0.35">
      <c r="A31" s="170" t="s">
        <v>134</v>
      </c>
      <c r="B31" s="170"/>
      <c r="C31" s="171"/>
      <c r="D31" s="156"/>
      <c r="E31" s="172">
        <v>542684</v>
      </c>
      <c r="F31" s="173"/>
      <c r="G31" s="174">
        <v>-542684</v>
      </c>
      <c r="H31" s="160">
        <v>-542684</v>
      </c>
      <c r="I31" s="200">
        <v>0</v>
      </c>
    </row>
    <row r="32" spans="1:9" ht="16.2" thickBot="1" x14ac:dyDescent="0.35">
      <c r="A32" s="162" t="s">
        <v>81</v>
      </c>
      <c r="B32" s="214"/>
      <c r="C32" s="215"/>
      <c r="D32" s="165"/>
      <c r="E32" s="204">
        <f>SUM(E28:E31)</f>
        <v>786837.04300000006</v>
      </c>
      <c r="F32" s="205">
        <v>0</v>
      </c>
      <c r="G32" s="206">
        <f>SUM(G30:G31)</f>
        <v>-543381.64</v>
      </c>
      <c r="H32" s="207">
        <v>-760694.14</v>
      </c>
      <c r="I32" s="208">
        <v>243455.40299999999</v>
      </c>
    </row>
    <row r="33" spans="1:9" ht="18" thickBot="1" x14ac:dyDescent="0.35">
      <c r="A33" s="153" t="s">
        <v>136</v>
      </c>
      <c r="B33" s="154"/>
      <c r="C33" s="154"/>
      <c r="D33" s="154"/>
      <c r="E33" s="154"/>
      <c r="F33" s="154"/>
      <c r="G33" s="154"/>
      <c r="H33" s="154"/>
      <c r="I33" s="154"/>
    </row>
    <row r="34" spans="1:9" x14ac:dyDescent="0.3">
      <c r="A34" s="220" t="s">
        <v>137</v>
      </c>
      <c r="B34" s="128"/>
      <c r="C34" s="155"/>
      <c r="D34" s="221"/>
      <c r="E34" s="157">
        <v>202414</v>
      </c>
      <c r="F34" s="158"/>
      <c r="G34" s="159"/>
      <c r="H34" s="160">
        <v>0</v>
      </c>
      <c r="I34" s="211">
        <v>202414</v>
      </c>
    </row>
    <row r="35" spans="1:9" ht="16.2" thickBot="1" x14ac:dyDescent="0.35">
      <c r="A35" s="169" t="s">
        <v>138</v>
      </c>
      <c r="B35" s="169"/>
      <c r="C35" s="199"/>
      <c r="D35" s="222"/>
      <c r="E35" s="172">
        <v>1650000</v>
      </c>
      <c r="F35" s="173"/>
      <c r="G35" s="174"/>
      <c r="H35" s="160">
        <v>0</v>
      </c>
      <c r="I35" s="200">
        <v>1650000</v>
      </c>
    </row>
    <row r="36" spans="1:9" ht="16.2" thickBot="1" x14ac:dyDescent="0.35">
      <c r="A36" s="162" t="s">
        <v>81</v>
      </c>
      <c r="B36" s="163"/>
      <c r="C36" s="186"/>
      <c r="D36" s="165"/>
      <c r="E36" s="223">
        <f>SUM(E34:E35)</f>
        <v>1852414</v>
      </c>
      <c r="F36" s="224">
        <v>0</v>
      </c>
      <c r="G36" s="167"/>
      <c r="H36" s="207">
        <v>0</v>
      </c>
      <c r="I36" s="177">
        <f>SUM(I34+I35)</f>
        <v>1852414</v>
      </c>
    </row>
    <row r="37" spans="1:9" ht="16.2" thickBot="1" x14ac:dyDescent="0.35">
      <c r="A37" s="225" t="s">
        <v>139</v>
      </c>
      <c r="B37" s="164"/>
      <c r="C37" s="203"/>
      <c r="D37" s="165"/>
      <c r="E37" s="226">
        <f>SUM(E38+E26+E32+E36)</f>
        <v>3087671.8229999999</v>
      </c>
      <c r="F37" s="227">
        <v>700000</v>
      </c>
      <c r="G37" s="228">
        <f>SUM(G5+G9+G14+G19+G25+G32)</f>
        <v>-548967.1</v>
      </c>
      <c r="H37" s="229">
        <v>-234097.96</v>
      </c>
      <c r="I37" s="230">
        <f>SUM(I5+I9+I14+I19+I26+I32+I36)</f>
        <v>3414531.7230000002</v>
      </c>
    </row>
  </sheetData>
  <pageMargins left="0.7" right="0.7" top="0.75" bottom="0.75" header="0.3" footer="0.3"/>
  <pageSetup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Expenditures</vt:lpstr>
      <vt:lpstr>Revenue</vt:lpstr>
      <vt:lpstr>Capital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Shea</dc:creator>
  <cp:lastModifiedBy>David Armijo</cp:lastModifiedBy>
  <cp:lastPrinted>2023-11-22T20:36:06Z</cp:lastPrinted>
  <dcterms:created xsi:type="dcterms:W3CDTF">2023-11-21T18:30:13Z</dcterms:created>
  <dcterms:modified xsi:type="dcterms:W3CDTF">2023-11-22T20:36:56Z</dcterms:modified>
</cp:coreProperties>
</file>